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xternal Quality Assurance\Assessment Design\25. Grading Calculators\L3 Internal Only UPS\Policing\"/>
    </mc:Choice>
  </mc:AlternateContent>
  <bookViews>
    <workbookView xWindow="0" yWindow="0" windowWidth="28800" windowHeight="11640"/>
  </bookViews>
  <sheets>
    <sheet name="Qualification Grade" sheetId="1" r:id="rId1"/>
  </sheets>
  <definedNames>
    <definedName name="Grades" localSheetId="0">'Qualification Grade'!$EL$1:$EL$5</definedName>
    <definedName name="GroupsGroup" localSheetId="0">'Qualification Grade'!$C$12:$C$35</definedName>
    <definedName name="HasMet" localSheetId="0">'Qualification Grade'!$BC$2</definedName>
    <definedName name="HurdleGroup" localSheetId="0">'Qualification Grade'!$J$12:$J$34</definedName>
    <definedName name="InternalAssessment" localSheetId="0">'Qualification Grade'!$DP$1:$DU$151</definedName>
    <definedName name="MandatoryGrades" localSheetId="0">'Qualification Grade'!$EN$1:$EN$4</definedName>
    <definedName name="MandatoryScoreGroup" localSheetId="0">'Qualification Grade'!$I$12:$I$34</definedName>
    <definedName name="RawGrade" localSheetId="0">'Qualification Grade'!$BD$2</definedName>
    <definedName name="RawMaxGradeCalc" localSheetId="0">'Qualification Grade'!$FH$1:$FI$5</definedName>
    <definedName name="RawScores" localSheetId="0">'Qualification Grade'!$CV$1:$DC$24</definedName>
    <definedName name="RawUmsPercent" localSheetId="0">'Qualification Grade'!$AY$2</definedName>
    <definedName name="Selections" localSheetId="0">'Qualification Grade'!$F$12:$F$34</definedName>
    <definedName name="TotalGHL" localSheetId="0">'Qualification Grade'!$CW$25</definedName>
    <definedName name="UMSGroup" localSheetId="0">'Qualification Grade'!$H$12:$H$34</definedName>
    <definedName name="UnitSelections" localSheetId="0">'Qualification Grade'!$E$11:$F$34</definedName>
  </definedNames>
  <calcPr calcId="162913"/>
</workbook>
</file>

<file path=xl/calcChain.xml><?xml version="1.0" encoding="utf-8"?>
<calcChain xmlns="http://schemas.openxmlformats.org/spreadsheetml/2006/main">
  <c r="CY2" i="1" l="1"/>
  <c r="CY3" i="1"/>
  <c r="CY4" i="1"/>
  <c r="CY5" i="1"/>
  <c r="CY6" i="1"/>
  <c r="CY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DT23" i="1" l="1"/>
  <c r="DT24" i="1"/>
  <c r="DT25" i="1"/>
  <c r="DT29" i="1"/>
  <c r="DT30" i="1"/>
  <c r="DT31" i="1"/>
  <c r="DT35" i="1"/>
  <c r="DT36" i="1"/>
  <c r="DT37" i="1"/>
  <c r="DT41" i="1"/>
  <c r="DT42" i="1"/>
  <c r="DT43" i="1"/>
  <c r="DT47" i="1"/>
  <c r="DT48" i="1"/>
  <c r="DT49" i="1"/>
  <c r="DT53" i="1"/>
  <c r="DT54" i="1"/>
  <c r="DT55" i="1"/>
  <c r="DT59" i="1"/>
  <c r="DT60" i="1"/>
  <c r="DT61" i="1"/>
  <c r="DT65" i="1"/>
  <c r="DT66" i="1"/>
  <c r="DT67" i="1"/>
  <c r="DT71" i="1"/>
  <c r="DT72" i="1"/>
  <c r="DT73" i="1"/>
  <c r="DT77" i="1"/>
  <c r="DT78" i="1"/>
  <c r="DT79" i="1"/>
  <c r="DT83" i="1"/>
  <c r="DT84" i="1"/>
  <c r="DT85" i="1"/>
  <c r="DT89" i="1"/>
  <c r="DT90" i="1"/>
  <c r="DT91" i="1"/>
  <c r="DT95" i="1"/>
  <c r="DT96" i="1"/>
  <c r="DT97" i="1"/>
  <c r="DT101" i="1"/>
  <c r="DT102" i="1"/>
  <c r="DT103" i="1"/>
  <c r="DT107" i="1"/>
  <c r="DT108" i="1"/>
  <c r="DT109" i="1"/>
  <c r="DT113" i="1"/>
  <c r="DT114" i="1"/>
  <c r="DT115" i="1"/>
  <c r="DT119" i="1"/>
  <c r="DT120" i="1"/>
  <c r="DT121" i="1"/>
  <c r="DT125" i="1"/>
  <c r="DT126" i="1"/>
  <c r="DT127" i="1"/>
  <c r="DT131" i="1"/>
  <c r="DT132" i="1"/>
  <c r="DT133" i="1"/>
  <c r="DT137" i="1"/>
  <c r="DT138" i="1"/>
  <c r="DT139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2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DS3" i="1"/>
  <c r="DS4" i="1"/>
  <c r="DS8" i="1"/>
  <c r="DS9" i="1"/>
  <c r="DS10" i="1"/>
  <c r="DS14" i="1"/>
  <c r="DS15" i="1"/>
  <c r="DS16" i="1"/>
  <c r="DS20" i="1"/>
  <c r="DS21" i="1"/>
  <c r="DS22" i="1"/>
  <c r="DS26" i="1"/>
  <c r="DS27" i="1"/>
  <c r="DS28" i="1"/>
  <c r="DS32" i="1"/>
  <c r="DS33" i="1"/>
  <c r="DS34" i="1"/>
  <c r="DS38" i="1"/>
  <c r="DS39" i="1"/>
  <c r="DS40" i="1"/>
  <c r="DS44" i="1"/>
  <c r="DS45" i="1"/>
  <c r="DS46" i="1"/>
  <c r="DS50" i="1"/>
  <c r="DS51" i="1"/>
  <c r="DS52" i="1"/>
  <c r="DS56" i="1"/>
  <c r="DS57" i="1"/>
  <c r="DS58" i="1"/>
  <c r="DS62" i="1"/>
  <c r="DS63" i="1"/>
  <c r="DS64" i="1"/>
  <c r="DS68" i="1"/>
  <c r="DS69" i="1"/>
  <c r="DS70" i="1"/>
  <c r="DS74" i="1"/>
  <c r="DS75" i="1"/>
  <c r="DS76" i="1"/>
  <c r="DS80" i="1"/>
  <c r="DS81" i="1"/>
  <c r="DS82" i="1"/>
  <c r="DS86" i="1"/>
  <c r="DS87" i="1"/>
  <c r="DS88" i="1"/>
  <c r="DS92" i="1"/>
  <c r="DS93" i="1"/>
  <c r="DS94" i="1"/>
  <c r="DS98" i="1"/>
  <c r="DS99" i="1"/>
  <c r="DS100" i="1"/>
  <c r="DS104" i="1"/>
  <c r="DS105" i="1"/>
  <c r="DS106" i="1"/>
  <c r="DS110" i="1"/>
  <c r="DS111" i="1"/>
  <c r="DS112" i="1"/>
  <c r="DS116" i="1"/>
  <c r="DS117" i="1"/>
  <c r="H31" i="1" s="1"/>
  <c r="DS118" i="1"/>
  <c r="DS122" i="1"/>
  <c r="DS123" i="1"/>
  <c r="H32" i="1" s="1"/>
  <c r="DS124" i="1"/>
  <c r="DS128" i="1"/>
  <c r="DS129" i="1"/>
  <c r="H33" i="1" s="1"/>
  <c r="DS130" i="1"/>
  <c r="DS134" i="1"/>
  <c r="DS135" i="1"/>
  <c r="H34" i="1" s="1"/>
  <c r="DS136" i="1"/>
  <c r="DS2" i="1"/>
  <c r="DR8" i="1"/>
  <c r="DR9" i="1"/>
  <c r="DR10" i="1"/>
  <c r="DR11" i="1"/>
  <c r="DR12" i="1"/>
  <c r="DR13" i="1"/>
  <c r="DR14" i="1"/>
  <c r="DR15" i="1"/>
  <c r="DR16" i="1"/>
  <c r="DR17" i="1"/>
  <c r="DR18" i="1"/>
  <c r="DR19" i="1"/>
  <c r="DR20" i="1"/>
  <c r="DR21" i="1"/>
  <c r="DR22" i="1"/>
  <c r="DR23" i="1"/>
  <c r="DR24" i="1"/>
  <c r="DR25" i="1"/>
  <c r="DR26" i="1"/>
  <c r="DR27" i="1"/>
  <c r="DR28" i="1"/>
  <c r="DR29" i="1"/>
  <c r="DR30" i="1"/>
  <c r="DR31" i="1"/>
  <c r="DR32" i="1"/>
  <c r="DR33" i="1"/>
  <c r="DR34" i="1"/>
  <c r="DR35" i="1"/>
  <c r="DR36" i="1"/>
  <c r="DR37" i="1"/>
  <c r="DR38" i="1"/>
  <c r="DR39" i="1"/>
  <c r="DR40" i="1"/>
  <c r="DR41" i="1"/>
  <c r="DR42" i="1"/>
  <c r="DR43" i="1"/>
  <c r="DR44" i="1"/>
  <c r="DR45" i="1"/>
  <c r="DR46" i="1"/>
  <c r="DR47" i="1"/>
  <c r="DR48" i="1"/>
  <c r="DR49" i="1"/>
  <c r="DR50" i="1"/>
  <c r="DR51" i="1"/>
  <c r="DR52" i="1"/>
  <c r="DR53" i="1"/>
  <c r="DR54" i="1"/>
  <c r="DR55" i="1"/>
  <c r="DR56" i="1"/>
  <c r="DR57" i="1"/>
  <c r="DR58" i="1"/>
  <c r="DR59" i="1"/>
  <c r="DR60" i="1"/>
  <c r="DR61" i="1"/>
  <c r="DR62" i="1"/>
  <c r="DR63" i="1"/>
  <c r="DR64" i="1"/>
  <c r="DR65" i="1"/>
  <c r="DR66" i="1"/>
  <c r="DR67" i="1"/>
  <c r="DR68" i="1"/>
  <c r="DR69" i="1"/>
  <c r="DR70" i="1"/>
  <c r="DR71" i="1"/>
  <c r="DR72" i="1"/>
  <c r="DR73" i="1"/>
  <c r="DR74" i="1"/>
  <c r="DR75" i="1"/>
  <c r="DR76" i="1"/>
  <c r="DR77" i="1"/>
  <c r="DR78" i="1"/>
  <c r="DR79" i="1"/>
  <c r="DR80" i="1"/>
  <c r="DR81" i="1"/>
  <c r="DR82" i="1"/>
  <c r="DR83" i="1"/>
  <c r="DR84" i="1"/>
  <c r="DR85" i="1"/>
  <c r="DR86" i="1"/>
  <c r="DR87" i="1"/>
  <c r="DR88" i="1"/>
  <c r="DR89" i="1"/>
  <c r="DR90" i="1"/>
  <c r="DR91" i="1"/>
  <c r="DR92" i="1"/>
  <c r="DR93" i="1"/>
  <c r="DR94" i="1"/>
  <c r="DR95" i="1"/>
  <c r="DR96" i="1"/>
  <c r="DR97" i="1"/>
  <c r="DR98" i="1"/>
  <c r="DR99" i="1"/>
  <c r="DR100" i="1"/>
  <c r="DR101" i="1"/>
  <c r="DR102" i="1"/>
  <c r="DR103" i="1"/>
  <c r="DR104" i="1"/>
  <c r="DR105" i="1"/>
  <c r="DR106" i="1"/>
  <c r="DR107" i="1"/>
  <c r="DR108" i="1"/>
  <c r="DR109" i="1"/>
  <c r="DR110" i="1"/>
  <c r="DR111" i="1"/>
  <c r="DR112" i="1"/>
  <c r="DR113" i="1"/>
  <c r="DR114" i="1"/>
  <c r="DR115" i="1"/>
  <c r="DR116" i="1"/>
  <c r="DR117" i="1"/>
  <c r="DR118" i="1"/>
  <c r="DR119" i="1"/>
  <c r="DR120" i="1"/>
  <c r="DR121" i="1"/>
  <c r="DR122" i="1"/>
  <c r="DR123" i="1"/>
  <c r="DR124" i="1"/>
  <c r="DR125" i="1"/>
  <c r="DR126" i="1"/>
  <c r="DR127" i="1"/>
  <c r="DR128" i="1"/>
  <c r="DR129" i="1"/>
  <c r="DR130" i="1"/>
  <c r="DR131" i="1"/>
  <c r="DR132" i="1"/>
  <c r="DR133" i="1"/>
  <c r="DR134" i="1"/>
  <c r="DR135" i="1"/>
  <c r="DR136" i="1"/>
  <c r="DR137" i="1"/>
  <c r="DR138" i="1"/>
  <c r="DR139" i="1"/>
  <c r="DR3" i="1"/>
  <c r="DR4" i="1"/>
  <c r="DR5" i="1"/>
  <c r="DR6" i="1"/>
  <c r="DR7" i="1"/>
  <c r="DR2" i="1"/>
  <c r="DQ3" i="1"/>
  <c r="DQ4" i="1"/>
  <c r="DQ5" i="1"/>
  <c r="DQ6" i="1"/>
  <c r="DQ7" i="1"/>
  <c r="DQ8" i="1"/>
  <c r="DQ9" i="1"/>
  <c r="DQ10" i="1"/>
  <c r="DQ11" i="1"/>
  <c r="DQ12" i="1"/>
  <c r="DQ13" i="1"/>
  <c r="DQ14" i="1"/>
  <c r="DQ15" i="1"/>
  <c r="DQ16" i="1"/>
  <c r="DQ17" i="1"/>
  <c r="DQ18" i="1"/>
  <c r="DQ19" i="1"/>
  <c r="DQ20" i="1"/>
  <c r="DQ21" i="1"/>
  <c r="DQ22" i="1"/>
  <c r="DQ23" i="1"/>
  <c r="DQ24" i="1"/>
  <c r="DQ25" i="1"/>
  <c r="DQ26" i="1"/>
  <c r="DQ27" i="1"/>
  <c r="DQ28" i="1"/>
  <c r="DQ29" i="1"/>
  <c r="DQ30" i="1"/>
  <c r="DQ31" i="1"/>
  <c r="DQ32" i="1"/>
  <c r="DQ33" i="1"/>
  <c r="DQ34" i="1"/>
  <c r="DQ35" i="1"/>
  <c r="DQ36" i="1"/>
  <c r="DQ37" i="1"/>
  <c r="DQ38" i="1"/>
  <c r="DQ39" i="1"/>
  <c r="DQ40" i="1"/>
  <c r="DQ41" i="1"/>
  <c r="DQ42" i="1"/>
  <c r="DQ43" i="1"/>
  <c r="DQ44" i="1"/>
  <c r="DQ45" i="1"/>
  <c r="DQ46" i="1"/>
  <c r="DQ47" i="1"/>
  <c r="DQ48" i="1"/>
  <c r="DQ49" i="1"/>
  <c r="DQ50" i="1"/>
  <c r="DQ51" i="1"/>
  <c r="DQ52" i="1"/>
  <c r="DQ53" i="1"/>
  <c r="DQ54" i="1"/>
  <c r="DQ55" i="1"/>
  <c r="DQ56" i="1"/>
  <c r="DQ57" i="1"/>
  <c r="DQ58" i="1"/>
  <c r="DQ59" i="1"/>
  <c r="DQ60" i="1"/>
  <c r="DQ61" i="1"/>
  <c r="DQ62" i="1"/>
  <c r="DQ63" i="1"/>
  <c r="DQ64" i="1"/>
  <c r="DQ65" i="1"/>
  <c r="DQ66" i="1"/>
  <c r="DQ67" i="1"/>
  <c r="DQ68" i="1"/>
  <c r="DQ69" i="1"/>
  <c r="DQ70" i="1"/>
  <c r="DQ71" i="1"/>
  <c r="DQ72" i="1"/>
  <c r="DQ73" i="1"/>
  <c r="DQ74" i="1"/>
  <c r="DQ75" i="1"/>
  <c r="DQ76" i="1"/>
  <c r="DQ77" i="1"/>
  <c r="DQ78" i="1"/>
  <c r="DQ79" i="1"/>
  <c r="DQ80" i="1"/>
  <c r="DQ81" i="1"/>
  <c r="DQ82" i="1"/>
  <c r="DQ83" i="1"/>
  <c r="DQ84" i="1"/>
  <c r="DQ85" i="1"/>
  <c r="DQ86" i="1"/>
  <c r="DQ87" i="1"/>
  <c r="DQ88" i="1"/>
  <c r="DQ89" i="1"/>
  <c r="DQ90" i="1"/>
  <c r="DQ91" i="1"/>
  <c r="DQ92" i="1"/>
  <c r="DQ93" i="1"/>
  <c r="DQ94" i="1"/>
  <c r="DQ95" i="1"/>
  <c r="DQ96" i="1"/>
  <c r="DQ97" i="1"/>
  <c r="DQ98" i="1"/>
  <c r="DQ99" i="1"/>
  <c r="DQ100" i="1"/>
  <c r="DQ101" i="1"/>
  <c r="DQ102" i="1"/>
  <c r="DQ103" i="1"/>
  <c r="DQ104" i="1"/>
  <c r="DQ105" i="1"/>
  <c r="DQ106" i="1"/>
  <c r="DQ107" i="1"/>
  <c r="DQ108" i="1"/>
  <c r="DQ109" i="1"/>
  <c r="DQ110" i="1"/>
  <c r="DQ111" i="1"/>
  <c r="DQ112" i="1"/>
  <c r="DQ113" i="1"/>
  <c r="DQ114" i="1"/>
  <c r="DQ115" i="1"/>
  <c r="DQ116" i="1"/>
  <c r="DQ117" i="1"/>
  <c r="DQ118" i="1"/>
  <c r="DQ119" i="1"/>
  <c r="DQ120" i="1"/>
  <c r="DQ121" i="1"/>
  <c r="DQ122" i="1"/>
  <c r="DQ123" i="1"/>
  <c r="DQ124" i="1"/>
  <c r="DQ125" i="1"/>
  <c r="DQ126" i="1"/>
  <c r="DQ127" i="1"/>
  <c r="DQ128" i="1"/>
  <c r="DQ129" i="1"/>
  <c r="DQ130" i="1"/>
  <c r="DQ131" i="1"/>
  <c r="DQ132" i="1"/>
  <c r="DQ133" i="1"/>
  <c r="DQ134" i="1"/>
  <c r="DQ135" i="1"/>
  <c r="DQ136" i="1"/>
  <c r="DQ137" i="1"/>
  <c r="DQ138" i="1"/>
  <c r="DQ139" i="1"/>
  <c r="DQ2" i="1"/>
  <c r="CW6" i="1"/>
  <c r="CW7" i="1"/>
  <c r="CW8" i="1"/>
  <c r="CW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5" i="1" l="1"/>
  <c r="CW4" i="1"/>
  <c r="CW3" i="1"/>
  <c r="CW2" i="1"/>
  <c r="BA2" i="1" l="1"/>
  <c r="CW25" i="1"/>
  <c r="CX17" i="1" s="1"/>
  <c r="CX6" i="1" l="1"/>
  <c r="DB6" i="1" s="1"/>
  <c r="DS30" i="1" s="1"/>
  <c r="CX16" i="1"/>
  <c r="DB16" i="1" s="1"/>
  <c r="DS90" i="1" s="1"/>
  <c r="CX13" i="1"/>
  <c r="DC13" i="1" s="1"/>
  <c r="DS73" i="1" s="1"/>
  <c r="CX24" i="1"/>
  <c r="DB24" i="1" s="1"/>
  <c r="DS138" i="1" s="1"/>
  <c r="CX8" i="1"/>
  <c r="DC8" i="1" s="1"/>
  <c r="DS43" i="1" s="1"/>
  <c r="CX23" i="1"/>
  <c r="DA23" i="1" s="1"/>
  <c r="DS131" i="1" s="1"/>
  <c r="CX22" i="1"/>
  <c r="CZ22" i="1" s="1"/>
  <c r="CX15" i="1"/>
  <c r="DB15" i="1" s="1"/>
  <c r="DS84" i="1" s="1"/>
  <c r="CX12" i="1"/>
  <c r="CZ12" i="1" s="1"/>
  <c r="CX3" i="1"/>
  <c r="DB3" i="1" s="1"/>
  <c r="DS12" i="1" s="1"/>
  <c r="CX7" i="1"/>
  <c r="DA7" i="1" s="1"/>
  <c r="DS35" i="1" s="1"/>
  <c r="CX10" i="1"/>
  <c r="DA10" i="1" s="1"/>
  <c r="DS53" i="1" s="1"/>
  <c r="CX20" i="1"/>
  <c r="CZ20" i="1" s="1"/>
  <c r="CX21" i="1"/>
  <c r="CZ21" i="1" s="1"/>
  <c r="CX14" i="1"/>
  <c r="CZ14" i="1" s="1"/>
  <c r="CX18" i="1"/>
  <c r="DB18" i="1" s="1"/>
  <c r="DS102" i="1" s="1"/>
  <c r="CX9" i="1"/>
  <c r="CZ9" i="1" s="1"/>
  <c r="CX4" i="1"/>
  <c r="CZ4" i="1" s="1"/>
  <c r="CX2" i="1"/>
  <c r="DA2" i="1" s="1"/>
  <c r="DS5" i="1" s="1"/>
  <c r="CX5" i="1"/>
  <c r="DC5" i="1" s="1"/>
  <c r="DS25" i="1" s="1"/>
  <c r="CX11" i="1"/>
  <c r="DA11" i="1" s="1"/>
  <c r="DS59" i="1" s="1"/>
  <c r="CX19" i="1"/>
  <c r="DA19" i="1" s="1"/>
  <c r="DS107" i="1" s="1"/>
  <c r="DB22" i="1"/>
  <c r="DS126" i="1" s="1"/>
  <c r="DC16" i="1"/>
  <c r="DS91" i="1" s="1"/>
  <c r="H26" i="1" s="1"/>
  <c r="DC12" i="1"/>
  <c r="DS67" i="1" s="1"/>
  <c r="DC17" i="1"/>
  <c r="DS97" i="1" s="1"/>
  <c r="H27" i="1" s="1"/>
  <c r="DA17" i="1"/>
  <c r="DS95" i="1" s="1"/>
  <c r="DB17" i="1"/>
  <c r="DS96" i="1" s="1"/>
  <c r="CZ17" i="1"/>
  <c r="DB14" i="1" l="1"/>
  <c r="DS78" i="1" s="1"/>
  <c r="CZ8" i="1"/>
  <c r="DA13" i="1"/>
  <c r="DS71" i="1" s="1"/>
  <c r="DC6" i="1"/>
  <c r="DS31" i="1" s="1"/>
  <c r="H16" i="1" s="1"/>
  <c r="DC2" i="1"/>
  <c r="DS7" i="1" s="1"/>
  <c r="H12" i="1" s="1"/>
  <c r="DB13" i="1"/>
  <c r="DS72" i="1" s="1"/>
  <c r="H23" i="1" s="1"/>
  <c r="DB7" i="1"/>
  <c r="DS36" i="1" s="1"/>
  <c r="DA8" i="1"/>
  <c r="DS41" i="1" s="1"/>
  <c r="CZ6" i="1"/>
  <c r="DC11" i="1"/>
  <c r="DS61" i="1" s="1"/>
  <c r="DB9" i="1"/>
  <c r="DS48" i="1" s="1"/>
  <c r="DB20" i="1"/>
  <c r="DS114" i="1" s="1"/>
  <c r="CZ13" i="1"/>
  <c r="DC7" i="1"/>
  <c r="DS37" i="1" s="1"/>
  <c r="H17" i="1" s="1"/>
  <c r="DB8" i="1"/>
  <c r="DS42" i="1" s="1"/>
  <c r="H18" i="1" s="1"/>
  <c r="DA6" i="1"/>
  <c r="DS29" i="1" s="1"/>
  <c r="DB12" i="1"/>
  <c r="DS66" i="1" s="1"/>
  <c r="H22" i="1" s="1"/>
  <c r="DA22" i="1"/>
  <c r="DS125" i="1" s="1"/>
  <c r="DC10" i="1"/>
  <c r="DS55" i="1" s="1"/>
  <c r="DA24" i="1"/>
  <c r="DS137" i="1" s="1"/>
  <c r="CZ16" i="1"/>
  <c r="DC23" i="1"/>
  <c r="DS133" i="1" s="1"/>
  <c r="DC19" i="1"/>
  <c r="DS109" i="1" s="1"/>
  <c r="H29" i="1" s="1"/>
  <c r="DB5" i="1"/>
  <c r="DS24" i="1" s="1"/>
  <c r="H15" i="1" s="1"/>
  <c r="DB4" i="1"/>
  <c r="DS18" i="1" s="1"/>
  <c r="DA18" i="1"/>
  <c r="DS101" i="1" s="1"/>
  <c r="DB21" i="1"/>
  <c r="DS120" i="1" s="1"/>
  <c r="DA3" i="1"/>
  <c r="DS11" i="1" s="1"/>
  <c r="DA15" i="1"/>
  <c r="DS83" i="1" s="1"/>
  <c r="DA16" i="1"/>
  <c r="DS89" i="1" s="1"/>
  <c r="DB23" i="1"/>
  <c r="DS132" i="1" s="1"/>
  <c r="DB10" i="1"/>
  <c r="DS54" i="1" s="1"/>
  <c r="CZ19" i="1"/>
  <c r="DA5" i="1"/>
  <c r="DS23" i="1" s="1"/>
  <c r="DC4" i="1"/>
  <c r="DS19" i="1" s="1"/>
  <c r="H14" i="1" s="1"/>
  <c r="CZ18" i="1"/>
  <c r="DC21" i="1"/>
  <c r="DS121" i="1" s="1"/>
  <c r="CZ3" i="1"/>
  <c r="CZ24" i="1"/>
  <c r="CZ15" i="1"/>
  <c r="CZ23" i="1"/>
  <c r="CZ10" i="1"/>
  <c r="DB19" i="1"/>
  <c r="DS108" i="1" s="1"/>
  <c r="CZ5" i="1"/>
  <c r="DA4" i="1"/>
  <c r="DS17" i="1" s="1"/>
  <c r="DC18" i="1"/>
  <c r="DS103" i="1" s="1"/>
  <c r="H28" i="1" s="1"/>
  <c r="DA21" i="1"/>
  <c r="DS119" i="1" s="1"/>
  <c r="DC3" i="1"/>
  <c r="DS13" i="1" s="1"/>
  <c r="H13" i="1" s="1"/>
  <c r="DC24" i="1"/>
  <c r="DS139" i="1" s="1"/>
  <c r="DC15" i="1"/>
  <c r="DS85" i="1" s="1"/>
  <c r="H25" i="1" s="1"/>
  <c r="CZ11" i="1"/>
  <c r="DB2" i="1"/>
  <c r="DS6" i="1" s="1"/>
  <c r="DA9" i="1"/>
  <c r="DS47" i="1" s="1"/>
  <c r="DC14" i="1"/>
  <c r="DS79" i="1" s="1"/>
  <c r="H24" i="1" s="1"/>
  <c r="DA20" i="1"/>
  <c r="DS113" i="1" s="1"/>
  <c r="CZ7" i="1"/>
  <c r="DA12" i="1"/>
  <c r="DS65" i="1" s="1"/>
  <c r="DC22" i="1"/>
  <c r="DS127" i="1" s="1"/>
  <c r="DB11" i="1"/>
  <c r="DS60" i="1" s="1"/>
  <c r="CZ2" i="1"/>
  <c r="DC9" i="1"/>
  <c r="DS49" i="1" s="1"/>
  <c r="H19" i="1" s="1"/>
  <c r="DA14" i="1"/>
  <c r="DS77" i="1" s="1"/>
  <c r="DC20" i="1"/>
  <c r="DS115" i="1" s="1"/>
  <c r="H30" i="1" s="1"/>
  <c r="H21" i="1" l="1"/>
  <c r="H20" i="1"/>
  <c r="AY2" i="1" s="1"/>
  <c r="BB2" i="1"/>
  <c r="AZ2" i="1"/>
  <c r="BC2" i="1" l="1"/>
  <c r="AX2" i="1"/>
  <c r="FH5" i="1" l="1"/>
  <c r="FH2" i="1"/>
  <c r="FH3" i="1"/>
  <c r="FH4" i="1"/>
  <c r="BD2" i="1" l="1"/>
  <c r="F7" i="1" s="1"/>
</calcChain>
</file>

<file path=xl/sharedStrings.xml><?xml version="1.0" encoding="utf-8"?>
<sst xmlns="http://schemas.openxmlformats.org/spreadsheetml/2006/main" count="281" uniqueCount="193">
  <si>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</si>
  <si>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</si>
  <si>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</si>
  <si>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</si>
  <si>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</si>
  <si>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</si>
  <si>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</si>
  <si>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</si>
  <si>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</si>
  <si>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</si>
  <si>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</si>
  <si>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</si>
  <si>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</si>
  <si>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</si>
  <si>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</si>
  <si>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</si>
  <si>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</si>
  <si>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</si>
  <si>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</si>
  <si>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</si>
  <si>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</si>
  <si>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Grading Calculator</t>
  </si>
  <si>
    <t>Estimated Final Grade</t>
  </si>
  <si>
    <t>Group</t>
  </si>
  <si>
    <t>Order</t>
  </si>
  <si>
    <t>Select Grade</t>
  </si>
  <si>
    <t>Mandatory</t>
  </si>
  <si>
    <t>Mandatory Score</t>
  </si>
  <si>
    <t>Yes</t>
  </si>
  <si>
    <t>No</t>
  </si>
  <si>
    <t>R/617/7651 - Prepare for a career in the Police Service</t>
  </si>
  <si>
    <t>H/508/4056 - Develop leadership skills</t>
  </si>
  <si>
    <t>K/508/4057 - Equality, diversity and inclusion</t>
  </si>
  <si>
    <t>Y/617/7652 - Preparation for Higher Education</t>
  </si>
  <si>
    <t>D/617/7653 - Develop aspects of physical fitness for entry to the Police Service</t>
  </si>
  <si>
    <t>H/617/7654 - Values and standards in the Police Service</t>
  </si>
  <si>
    <t>K/617/7655 - Mental and physical wellbeing in the Police Service</t>
  </si>
  <si>
    <t>M/508/4061 - Carry out map reading and navigation across open country</t>
  </si>
  <si>
    <t>J/508/4065 - Understand conflict management and personal protection</t>
  </si>
  <si>
    <t>M/617/7656 - The influence of UK government, international organisations and the media on the Police Service</t>
  </si>
  <si>
    <t>T/617/7657 - Collaboration between emergency services</t>
  </si>
  <si>
    <t>A/617/7658 - Emergency planning and response in the Police Service</t>
  </si>
  <si>
    <t>F/617/7659 - Understand the impact of war and conflict on the Police Service</t>
  </si>
  <si>
    <t>T/617/7660 - Understanding discipline in the Police Service</t>
  </si>
  <si>
    <t>A/617/7661 - UK legal systems and the Police Service</t>
  </si>
  <si>
    <t>H/508/4073 - Crime scene investigation</t>
  </si>
  <si>
    <t>F/617/7662 - ICT in the Police Service</t>
  </si>
  <si>
    <t>J/617/7663 - Volunteering in the Police Service</t>
  </si>
  <si>
    <t>L/617/7664 - Safeguarding and the Prevent Duty</t>
  </si>
  <si>
    <t xml:space="preserve">R/617/7665 - The development of the UK Police Service </t>
  </si>
  <si>
    <t>Y/617/7666 - Neighbourhood Policing</t>
  </si>
  <si>
    <t>D/617/7667 - Dealing with emergency incidents</t>
  </si>
  <si>
    <t>H/617/7668 - Understanding mental health</t>
  </si>
  <si>
    <t>R/617/7651 - Prepare for a career in the Police Service_</t>
  </si>
  <si>
    <t>H/508/4056 - Develop leadership skills_</t>
  </si>
  <si>
    <t>K/508/4057 - Equality, diversity and inclusion_</t>
  </si>
  <si>
    <t>Y/617/7652 - Preparation for Higher Education_</t>
  </si>
  <si>
    <t>D/617/7653 - Develop aspects of physical fitness for entry to the Police Service_</t>
  </si>
  <si>
    <t>H/617/7654 - Values and standards in the Police Service_</t>
  </si>
  <si>
    <t>K/617/7655 - Mental and physical wellbeing in the Police Service_</t>
  </si>
  <si>
    <t>M/508/4061 - Carry out map reading and navigation across open country_</t>
  </si>
  <si>
    <t>J/508/4065 - Understand conflict management and personal protection_</t>
  </si>
  <si>
    <t>M/617/7656 - The influence of UK government, international organisations and the media on the Police Service_</t>
  </si>
  <si>
    <t>T/617/7657 - Collaboration between emergency services_</t>
  </si>
  <si>
    <t>A/617/7658 - Emergency planning and response in the Police Service_</t>
  </si>
  <si>
    <t>F/617/7659 - Understand the impact of war and conflict on the Police Service_</t>
  </si>
  <si>
    <t>T/617/7660 - Understanding discipline in the Police Service_</t>
  </si>
  <si>
    <t>A/617/7661 - UK legal systems and the Police Service_</t>
  </si>
  <si>
    <t>H/508/4073 - Crime scene investigation_</t>
  </si>
  <si>
    <t>F/617/7662 - ICT in the Police Service_</t>
  </si>
  <si>
    <t>J/617/7663 - Volunteering in the Police Service_</t>
  </si>
  <si>
    <t>L/617/7664 - Safeguarding and the Prevent Duty_</t>
  </si>
  <si>
    <t>R/617/7665 - The development of the UK Police Service _</t>
  </si>
  <si>
    <t>Y/617/7666 - Neighbourhood Policing_</t>
  </si>
  <si>
    <t>D/617/7667 - Dealing with emergency incidents_</t>
  </si>
  <si>
    <t>H/617/7668 - Understanding mental health_</t>
  </si>
  <si>
    <t>R/617/7651 - Prepare for a career in the Police Service_Not Applicable</t>
  </si>
  <si>
    <t>H/508/4056 - Develop leadership skills_Not Applicable</t>
  </si>
  <si>
    <t>K/508/4057 - Equality, diversity and inclusion_Not Applicable</t>
  </si>
  <si>
    <t>Y/617/7652 - Preparation for Higher Education_Not Applicable</t>
  </si>
  <si>
    <t>D/617/7653 - Develop aspects of physical fitness for entry to the Police Service_Not Applicable</t>
  </si>
  <si>
    <t>H/617/7654 - Values and standards in the Police Service_Not Applicable</t>
  </si>
  <si>
    <t>K/617/7655 - Mental and physical wellbeing in the Police Service_Not Applicable</t>
  </si>
  <si>
    <t>M/508/4061 - Carry out map reading and navigation across open country_Not Applicable</t>
  </si>
  <si>
    <t>J/508/4065 - Understand conflict management and personal protection_Not Applicable</t>
  </si>
  <si>
    <t>M/617/7656 - The influence of UK government, international organisations and the media on the Police Service_Not Applicable</t>
  </si>
  <si>
    <t>T/617/7657 - Collaboration between emergency services_Not Applicable</t>
  </si>
  <si>
    <t>A/617/7658 - Emergency planning and response in the Police Service_Not Applicable</t>
  </si>
  <si>
    <t>F/617/7659 - Understand the impact of war and conflict on the Police Service_Not Applicable</t>
  </si>
  <si>
    <t>T/617/7660 - Understanding discipline in the Police Service_Not Applicable</t>
  </si>
  <si>
    <t>A/617/7661 - UK legal systems and the Police Service_Not Applicable</t>
  </si>
  <si>
    <t>H/508/4073 - Crime scene investigation_Not Applicable</t>
  </si>
  <si>
    <t>F/617/7662 - ICT in the Police Service_Not Applicable</t>
  </si>
  <si>
    <t>J/617/7663 - Volunteering in the Police Service_Not Applicable</t>
  </si>
  <si>
    <t>L/617/7664 - Safeguarding and the Prevent Duty_Not Applicable</t>
  </si>
  <si>
    <t>R/617/7665 - The development of the UK Police Service _Not Applicable</t>
  </si>
  <si>
    <t>Y/617/7666 - Neighbourhood Policing_Not Applicable</t>
  </si>
  <si>
    <t>D/617/7667 - Dealing with emergency incidents_Not Applicable</t>
  </si>
  <si>
    <t>H/617/7668 - Understanding mental health_Not Applicable</t>
  </si>
  <si>
    <t>R/617/7651 - Prepare for a career in the Police Service_Not Yet Achieved</t>
  </si>
  <si>
    <t>H/508/4056 - Develop leadership skills_Not Yet Achieved</t>
  </si>
  <si>
    <t>K/508/4057 - Equality, diversity and inclusion_Not Yet Achieved</t>
  </si>
  <si>
    <t>Y/617/7652 - Preparation for Higher Education_Not Yet Achieved</t>
  </si>
  <si>
    <t>D/617/7653 - Develop aspects of physical fitness for entry to the Police Service_Not Yet Achieved</t>
  </si>
  <si>
    <t>H/617/7654 - Values and standards in the Police Service_Not Yet Achieved</t>
  </si>
  <si>
    <t>K/617/7655 - Mental and physical wellbeing in the Police Service_Not Yet Achieved</t>
  </si>
  <si>
    <t>M/508/4061 - Carry out map reading and navigation across open country_Not Yet Achieved</t>
  </si>
  <si>
    <t>J/508/4065 - Understand conflict management and personal protection_Not Yet Achieved</t>
  </si>
  <si>
    <t>M/617/7656 - The influence of UK government, international organisations and the media on the Police Service_Not Yet Achieved</t>
  </si>
  <si>
    <t>T/617/7657 - Collaboration between emergency services_Not Yet Achieved</t>
  </si>
  <si>
    <t>A/617/7658 - Emergency planning and response in the Police Service_Not Yet Achieved</t>
  </si>
  <si>
    <t>F/617/7659 - Understand the impact of war and conflict on the Police Service_Not Yet Achieved</t>
  </si>
  <si>
    <t>T/617/7660 - Understanding discipline in the Police Service_Not Yet Achieved</t>
  </si>
  <si>
    <t>A/617/7661 - UK legal systems and the Police Service_Not Yet Achieved</t>
  </si>
  <si>
    <t>H/508/4073 - Crime scene investigation_Not Yet Achieved</t>
  </si>
  <si>
    <t>F/617/7662 - ICT in the Police Service_Not Yet Achieved</t>
  </si>
  <si>
    <t>J/617/7663 - Volunteering in the Police Service_Not Yet Achieved</t>
  </si>
  <si>
    <t>L/617/7664 - Safeguarding and the Prevent Duty_Not Yet Achieved</t>
  </si>
  <si>
    <t>R/617/7665 - The development of the UK Police Service _Not Yet Achieved</t>
  </si>
  <si>
    <t>Y/617/7666 - Neighbourhood Policing_Not Yet Achieved</t>
  </si>
  <si>
    <t>D/617/7667 - Dealing with emergency incidents_Not Yet Achieved</t>
  </si>
  <si>
    <t>H/617/7668 - Understanding mental health_Not Yet Achieved</t>
  </si>
  <si>
    <t>R/617/7651 - Prepare for a career in the Police Service_Pass</t>
  </si>
  <si>
    <t>H/508/4056 - Develop leadership skills_Pass</t>
  </si>
  <si>
    <t>K/508/4057 - Equality, diversity and inclusion_Pass</t>
  </si>
  <si>
    <t>Y/617/7652 - Preparation for Higher Education_Pass</t>
  </si>
  <si>
    <t>D/617/7653 - Develop aspects of physical fitness for entry to the Police Service_Pass</t>
  </si>
  <si>
    <t>H/617/7654 - Values and standards in the Police Service_Pass</t>
  </si>
  <si>
    <t>K/617/7655 - Mental and physical wellbeing in the Police Service_Pass</t>
  </si>
  <si>
    <t>M/508/4061 - Carry out map reading and navigation across open country_Pass</t>
  </si>
  <si>
    <t>J/508/4065 - Understand conflict management and personal protection_Pass</t>
  </si>
  <si>
    <t>M/617/7656 - The influence of UK government, international organisations and the media on the Police Service_Pass</t>
  </si>
  <si>
    <t>T/617/7657 - Collaboration between emergency services_Pass</t>
  </si>
  <si>
    <t>A/617/7658 - Emergency planning and response in the Police Service_Pass</t>
  </si>
  <si>
    <t>F/617/7659 - Understand the impact of war and conflict on the Police Service_Pass</t>
  </si>
  <si>
    <t>T/617/7660 - Understanding discipline in the Police Service_Pass</t>
  </si>
  <si>
    <t>A/617/7661 - UK legal systems and the Police Service_Pass</t>
  </si>
  <si>
    <t>H/508/4073 - Crime scene investigation_Pass</t>
  </si>
  <si>
    <t>F/617/7662 - ICT in the Police Service_Pass</t>
  </si>
  <si>
    <t>J/617/7663 - Volunteering in the Police Service_Pass</t>
  </si>
  <si>
    <t>L/617/7664 - Safeguarding and the Prevent Duty_Pass</t>
  </si>
  <si>
    <t>R/617/7665 - The development of the UK Police Service _Pass</t>
  </si>
  <si>
    <t>Y/617/7666 - Neighbourhood Policing_Pass</t>
  </si>
  <si>
    <t>D/617/7667 - Dealing with emergency incidents_Pass</t>
  </si>
  <si>
    <t>H/617/7668 - Understanding mental health_Pass</t>
  </si>
  <si>
    <t>R/617/7651 - Prepare for a career in the Police Service_Merit</t>
  </si>
  <si>
    <t>H/508/4056 - Develop leadership skills_Merit</t>
  </si>
  <si>
    <t>K/508/4057 - Equality, diversity and inclusion_Merit</t>
  </si>
  <si>
    <t>Y/617/7652 - Preparation for Higher Education_Merit</t>
  </si>
  <si>
    <t>D/617/7653 - Develop aspects of physical fitness for entry to the Police Service_Merit</t>
  </si>
  <si>
    <t>H/617/7654 - Values and standards in the Police Service_Merit</t>
  </si>
  <si>
    <t>K/617/7655 - Mental and physical wellbeing in the Police Service_Merit</t>
  </si>
  <si>
    <t>M/508/4061 - Carry out map reading and navigation across open country_Merit</t>
  </si>
  <si>
    <t>J/508/4065 - Understand conflict management and personal protection_Merit</t>
  </si>
  <si>
    <t>M/617/7656 - The influence of UK government, international organisations and the media on the Police Service_Merit</t>
  </si>
  <si>
    <t>T/617/7657 - Collaboration between emergency services_Merit</t>
  </si>
  <si>
    <t>A/617/7658 - Emergency planning and response in the Police Service_Merit</t>
  </si>
  <si>
    <t>F/617/7659 - Understand the impact of war and conflict on the Police Service_Merit</t>
  </si>
  <si>
    <t>T/617/7660 - Understanding discipline in the Police Service_Merit</t>
  </si>
  <si>
    <t>A/617/7661 - UK legal systems and the Police Service_Merit</t>
  </si>
  <si>
    <t>H/508/4073 - Crime scene investigation_Merit</t>
  </si>
  <si>
    <t>F/617/7662 - ICT in the Police Service_Merit</t>
  </si>
  <si>
    <t>J/617/7663 - Volunteering in the Police Service_Merit</t>
  </si>
  <si>
    <t>L/617/7664 - Safeguarding and the Prevent Duty_Merit</t>
  </si>
  <si>
    <t>R/617/7665 - The development of the UK Police Service _Merit</t>
  </si>
  <si>
    <t>Y/617/7666 - Neighbourhood Policing_Merit</t>
  </si>
  <si>
    <t>D/617/7667 - Dealing with emergency incidents_Merit</t>
  </si>
  <si>
    <t>H/617/7668 - Understanding mental health_Merit</t>
  </si>
  <si>
    <t>R/617/7651 - Prepare for a career in the Police Service_Distinction</t>
  </si>
  <si>
    <t>H/508/4056 - Develop leadership skills_Distinction</t>
  </si>
  <si>
    <t>K/508/4057 - Equality, diversity and inclusion_Distinction</t>
  </si>
  <si>
    <t>Y/617/7652 - Preparation for Higher Education_Distinction</t>
  </si>
  <si>
    <t>D/617/7653 - Develop aspects of physical fitness for entry to the Police Service_Distinction</t>
  </si>
  <si>
    <t>H/617/7654 - Values and standards in the Police Service_Distinction</t>
  </si>
  <si>
    <t>K/617/7655 - Mental and physical wellbeing in the Police Service_Distinction</t>
  </si>
  <si>
    <t>M/508/4061 - Carry out map reading and navigation across open country_Distinction</t>
  </si>
  <si>
    <t>J/508/4065 - Understand conflict management and personal protection_Distinction</t>
  </si>
  <si>
    <t>M/617/7656 - The influence of UK government, international organisations and the media on the Police Service_Distinction</t>
  </si>
  <si>
    <t>T/617/7657 - Collaboration between emergency services_Distinction</t>
  </si>
  <si>
    <t>A/617/7658 - Emergency planning and response in the Police Service_Distinction</t>
  </si>
  <si>
    <t>F/617/7659 - Understand the impact of war and conflict on the Police Service_Distinction</t>
  </si>
  <si>
    <t>T/617/7660 - Understanding discipline in the Police Service_Distinction</t>
  </si>
  <si>
    <t>A/617/7661 - UK legal systems and the Police Service_Distinction</t>
  </si>
  <si>
    <t>H/508/4073 - Crime scene investigation_Distinction</t>
  </si>
  <si>
    <t>F/617/7662 - ICT in the Police Service_Distinction</t>
  </si>
  <si>
    <t>J/617/7663 - Volunteering in the Police Service_Distinction</t>
  </si>
  <si>
    <t>L/617/7664 - Safeguarding and the Prevent Duty_Distinction</t>
  </si>
  <si>
    <t>R/617/7665 - The development of the UK Police Service _Distinction</t>
  </si>
  <si>
    <t>Y/617/7666 - Neighbourhood Policing_Distinction</t>
  </si>
  <si>
    <t>D/617/7667 - Dealing with emergency incidents_Distinction</t>
  </si>
  <si>
    <t>H/617/7668 - Understanding mental health_Distinction</t>
  </si>
  <si>
    <t>Learners are required to successfully complete 3 mandatory units and 9 optional units.</t>
  </si>
  <si>
    <t>603/5040/4 - NCFE Level 3 Diploma in Policing (720)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</si>
</sst>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1" fillId="0" borderId="0" xfId="0" applyNumberFormat="1" applyFont="1"/>
    <xf numFmtId="0" fontId="1" fillId="3" borderId="2" xfId="0" applyNumberFormat="1" applyFont="1" applyFill="1" applyBorder="1" applyProtection="1">
      <protection locked="0"/>
    </xf>
    <xf numFmtId="12" fontId="1" fillId="0" borderId="0" xfId="0" applyNumberFormat="1" applyFont="1"/>
    <xf numFmtId="0" fontId="2" fillId="2" borderId="1" xfId="0" applyNumberFormat="1" applyFont="1" applyFill="1" applyBorder="1" applyProtection="1">
      <protection hidden="1"/>
    </xf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2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J139"/>
  <sheetViews>
    <sheetView tabSelected="1" workbookViewId="0">
      <selection activeCell="F7" sqref="F7"/>
    </sheetView>
  </sheetViews>
  <sheetFormatPr defaultRowHeight="12"/>
  <cols>
    <col min="1" max="2" width="9.140625" style="1" customWidth="1"/>
    <col min="3" max="4" width="9.140625" style="1" hidden="1" customWidth="1"/>
    <col min="5" max="5" width="82.42578125" style="1" customWidth="1"/>
    <col min="6" max="6" width="13.7109375" style="1" customWidth="1"/>
    <col min="7" max="7" width="9.28515625" style="1" customWidth="1"/>
    <col min="8" max="92" width="9.140625" style="1" hidden="1" customWidth="1"/>
    <col min="93" max="93" width="15" style="1" hidden="1" customWidth="1"/>
    <col min="94" max="119" width="9.140625" style="1" hidden="1" customWidth="1"/>
    <col min="120" max="120" width="77.140625" style="1" hidden="1" customWidth="1"/>
    <col min="121" max="121" width="43.28515625" style="1" hidden="1" customWidth="1"/>
    <col min="122" max="122" width="15" style="1" hidden="1" customWidth="1"/>
    <col min="123" max="166" width="9.140625" style="1" hidden="1" customWidth="1"/>
    <col min="167" max="167" width="9.140625" style="1" customWidth="1"/>
    <col min="168" max="16384" width="9.140625" style="1"/>
  </cols>
  <sheetData>
    <row r="1" spans="3:165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S1" s="1" t="s">
        <v>1</v>
      </c>
      <c r="DT1" s="1" t="s">
        <v>16</v>
      </c>
      <c r="DU1" s="1" t="s">
        <v>4</v>
      </c>
      <c r="EL1" s="1" t="s">
        <v>17</v>
      </c>
      <c r="EN1" s="1" t="s">
        <v>11</v>
      </c>
      <c r="FF1" s="1" t="s">
        <v>18</v>
      </c>
      <c r="FG1" s="1" t="s">
        <v>19</v>
      </c>
      <c r="FH1" s="1" t="s">
        <v>6</v>
      </c>
      <c r="FI1" s="1" t="s">
        <v>20</v>
      </c>
    </row>
    <row r="2" spans="3:165">
      <c r="AX2" s="1">
        <f>SUM(UMSGroup)</f>
        <v>0</v>
      </c>
      <c r="AY2" s="1">
        <f>SUM(UMSGroup)/1200</f>
        <v>0</v>
      </c>
      <c r="AZ2" s="1" t="b">
        <f ca="1">SUMIF(GroupsGroup,1,MandatoryScoreGroup) &gt;= 100</f>
        <v>0</v>
      </c>
      <c r="BA2" s="1" t="b">
        <f ca="1">SUMIF(GroupsGroup,2,MandatoryScoreGroup) &gt;= 100</f>
        <v>0</v>
      </c>
      <c r="BB2" s="1" t="b">
        <f>IF(SUM(HurdleGroup)=0,TRUE,FALSE)</f>
        <v>0</v>
      </c>
      <c r="BC2" s="1" t="b">
        <f ca="1">AND(AZ2,BA2,BB2)</f>
        <v>0</v>
      </c>
      <c r="BD2" s="1" t="str">
        <f>VLOOKUP(1,RawMaxGradeCalc,2,FALSE)</f>
        <v>Not Yet Achieved</v>
      </c>
      <c r="CV2" s="1" t="s">
        <v>30</v>
      </c>
      <c r="CW2" s="1">
        <f t="shared" ref="CW2:CW24" si="0">IF(VLOOKUP(CV2,UnitSelections,2,FALSE) ="Not Applicable",0,60)</f>
        <v>60</v>
      </c>
      <c r="CX2" s="1">
        <f t="shared" ref="CX2:CX24" si="1">SUM(CW2/TotalGHL)</f>
        <v>0.33333333333333331</v>
      </c>
      <c r="CY2" s="1">
        <f t="shared" ref="CY2:CY24" si="2">SUM(CX2*1200)</f>
        <v>400</v>
      </c>
      <c r="CZ2" s="1">
        <f t="shared" ref="CZ2:CZ24" si="3">SUM(0 % *CY2)</f>
        <v>0</v>
      </c>
      <c r="DA2" s="1">
        <f t="shared" ref="DA2:DA24" si="4">SUM(50 % *CY2)</f>
        <v>200</v>
      </c>
      <c r="DB2" s="1">
        <f t="shared" ref="DB2:DB24" si="5">SUM(60 % *CY2)</f>
        <v>240</v>
      </c>
      <c r="DC2" s="1">
        <f t="shared" ref="DC2:DC24" si="6">SUM(72.5 % *CY2)</f>
        <v>290</v>
      </c>
      <c r="DP2" s="1" t="s">
        <v>53</v>
      </c>
      <c r="DQ2" s="1" t="str">
        <f>LEFT(DP2,SEARCH("_",DP2)-1)</f>
        <v>R/617/7651 - Prepare for a career in the Police Service</v>
      </c>
      <c r="DR2" s="1">
        <f>IF(LEN(DP2)-LEN(DQ2)=1,0,RIGHT(DP2,LEN(DP2)-LEN(DQ2)-1))</f>
        <v>0</v>
      </c>
      <c r="DS2" s="1">
        <f t="shared" ref="DS2:DS33" si="7">IF(OR(DR2=0,LEFT(DR2,3)="Not"),0,VLOOKUP(DQ2,RawScores,VLOOKUP(DR2,$DK$4:$DL$6,2,FALSE),FALSE))</f>
        <v>0</v>
      </c>
      <c r="DT2" s="1">
        <v>0</v>
      </c>
      <c r="DU2" s="1">
        <v>0</v>
      </c>
      <c r="EL2" s="1" t="s">
        <v>11</v>
      </c>
      <c r="EN2" s="1" t="s">
        <v>12</v>
      </c>
      <c r="FF2" s="1">
        <v>0</v>
      </c>
      <c r="FG2" s="1">
        <v>45</v>
      </c>
      <c r="FH2" s="1">
        <f>IF(AND(RawUmsPercent*100&gt;=FF2,RawUmsPercent*100&lt;FG2),1, 0)</f>
        <v>1</v>
      </c>
      <c r="FI2" s="1" t="s">
        <v>11</v>
      </c>
    </row>
    <row r="3" spans="3:165">
      <c r="CV3" s="1" t="s">
        <v>31</v>
      </c>
      <c r="CW3" s="1">
        <f t="shared" si="0"/>
        <v>60</v>
      </c>
      <c r="CX3" s="1">
        <f t="shared" si="1"/>
        <v>0.33333333333333331</v>
      </c>
      <c r="CY3" s="1">
        <f t="shared" si="2"/>
        <v>400</v>
      </c>
      <c r="CZ3" s="1">
        <f t="shared" si="3"/>
        <v>0</v>
      </c>
      <c r="DA3" s="1">
        <f t="shared" si="4"/>
        <v>200</v>
      </c>
      <c r="DB3" s="1">
        <f t="shared" si="5"/>
        <v>240</v>
      </c>
      <c r="DC3" s="1">
        <f t="shared" si="6"/>
        <v>290</v>
      </c>
      <c r="DP3" s="1" t="s">
        <v>76</v>
      </c>
      <c r="DQ3" s="1" t="str">
        <f t="shared" ref="DQ3:DQ66" si="8">LEFT(DP3,SEARCH("_",DP3)-1)</f>
        <v>R/617/7651 - Prepare for a career in the Police Service</v>
      </c>
      <c r="DR3" s="1" t="str">
        <f t="shared" ref="DR3:DR66" si="9">IF(LEN(DP3)-LEN(DQ3)=1,0,RIGHT(DP3,LEN(DP3)-LEN(DQ3)-1))</f>
        <v>Not Applicable</v>
      </c>
      <c r="DS3" s="1">
        <f t="shared" si="7"/>
        <v>0</v>
      </c>
      <c r="DT3" s="1">
        <v>0</v>
      </c>
      <c r="DU3" s="1">
        <v>0</v>
      </c>
      <c r="EL3" s="1" t="s">
        <v>12</v>
      </c>
      <c r="EN3" s="1" t="s">
        <v>13</v>
      </c>
      <c r="FF3" s="1">
        <v>45</v>
      </c>
      <c r="FG3" s="1">
        <v>55</v>
      </c>
      <c r="FH3" s="1">
        <f>IF(AND(RawUmsPercent*100&gt;=FF3,RawUmsPercent*100&lt;FG3),1, 0)</f>
        <v>0</v>
      </c>
      <c r="FI3" s="1" t="s">
        <v>12</v>
      </c>
    </row>
    <row r="4" spans="3:165">
      <c r="CV4" s="1" t="s">
        <v>32</v>
      </c>
      <c r="CW4" s="1">
        <f t="shared" si="0"/>
        <v>60</v>
      </c>
      <c r="CX4" s="1">
        <f t="shared" si="1"/>
        <v>0.33333333333333331</v>
      </c>
      <c r="CY4" s="1">
        <f t="shared" si="2"/>
        <v>400</v>
      </c>
      <c r="CZ4" s="1">
        <f t="shared" si="3"/>
        <v>0</v>
      </c>
      <c r="DA4" s="1">
        <f t="shared" si="4"/>
        <v>200</v>
      </c>
      <c r="DB4" s="1">
        <f t="shared" si="5"/>
        <v>240</v>
      </c>
      <c r="DC4" s="1">
        <f t="shared" si="6"/>
        <v>290</v>
      </c>
      <c r="DK4" s="1" t="s">
        <v>12</v>
      </c>
      <c r="DL4" s="1">
        <v>6</v>
      </c>
      <c r="DP4" s="1" t="s">
        <v>99</v>
      </c>
      <c r="DQ4" s="1" t="str">
        <f t="shared" si="8"/>
        <v>R/617/7651 - Prepare for a career in the Police Service</v>
      </c>
      <c r="DR4" s="1" t="str">
        <f t="shared" si="9"/>
        <v>Not Yet Achieved</v>
      </c>
      <c r="DS4" s="1">
        <f t="shared" si="7"/>
        <v>0</v>
      </c>
      <c r="DT4" s="1">
        <v>0</v>
      </c>
      <c r="DU4" s="1">
        <v>1</v>
      </c>
      <c r="EL4" s="1" t="s">
        <v>13</v>
      </c>
      <c r="EN4" s="1" t="s">
        <v>14</v>
      </c>
      <c r="FF4" s="1">
        <v>55</v>
      </c>
      <c r="FG4" s="1">
        <v>65</v>
      </c>
      <c r="FH4" s="1">
        <f>IF(AND(RawUmsPercent*100&gt;=FF4,RawUmsPercent*100&lt;FG4),1, 0)</f>
        <v>0</v>
      </c>
      <c r="FI4" s="1" t="s">
        <v>13</v>
      </c>
    </row>
    <row r="5" spans="3:165">
      <c r="E5" s="1" t="s">
        <v>21</v>
      </c>
      <c r="CV5" s="1" t="s">
        <v>33</v>
      </c>
      <c r="CW5" s="1">
        <f t="shared" si="0"/>
        <v>0</v>
      </c>
      <c r="CX5" s="1">
        <f t="shared" si="1"/>
        <v>0</v>
      </c>
      <c r="CY5" s="1">
        <f t="shared" si="2"/>
        <v>0</v>
      </c>
      <c r="CZ5" s="1">
        <f t="shared" si="3"/>
        <v>0</v>
      </c>
      <c r="DA5" s="1">
        <f t="shared" si="4"/>
        <v>0</v>
      </c>
      <c r="DB5" s="1">
        <f t="shared" si="5"/>
        <v>0</v>
      </c>
      <c r="DC5" s="1">
        <f t="shared" si="6"/>
        <v>0</v>
      </c>
      <c r="DK5" s="1" t="s">
        <v>13</v>
      </c>
      <c r="DL5" s="1">
        <v>7</v>
      </c>
      <c r="DP5" s="1" t="s">
        <v>122</v>
      </c>
      <c r="DQ5" s="1" t="str">
        <f t="shared" si="8"/>
        <v>R/617/7651 - Prepare for a career in the Police Service</v>
      </c>
      <c r="DR5" s="1" t="str">
        <f t="shared" si="9"/>
        <v>Pass</v>
      </c>
      <c r="DS5" s="1">
        <f t="shared" si="7"/>
        <v>200</v>
      </c>
      <c r="DT5" s="3">
        <v>33.333333333333336</v>
      </c>
      <c r="DU5" s="1">
        <v>0</v>
      </c>
      <c r="EL5" s="1" t="s">
        <v>14</v>
      </c>
      <c r="FF5" s="1">
        <v>65</v>
      </c>
      <c r="FG5" s="1">
        <v>100.01</v>
      </c>
      <c r="FH5" s="1">
        <f>IF(AND(RawUmsPercent*100&gt;=FF5,RawUmsPercent*100&lt;FG5),1, 0)</f>
        <v>0</v>
      </c>
      <c r="FI5" s="1" t="s">
        <v>14</v>
      </c>
    </row>
    <row r="6" spans="3:165">
      <c r="E6" s="5" t="s">
        <v>192</v>
      </c>
      <c r="CV6" s="1" t="s">
        <v>34</v>
      </c>
      <c r="CW6" s="1">
        <f t="shared" si="0"/>
        <v>0</v>
      </c>
      <c r="CX6" s="1">
        <f t="shared" si="1"/>
        <v>0</v>
      </c>
      <c r="CY6" s="1">
        <f t="shared" si="2"/>
        <v>0</v>
      </c>
      <c r="CZ6" s="1">
        <f t="shared" si="3"/>
        <v>0</v>
      </c>
      <c r="DA6" s="1">
        <f t="shared" si="4"/>
        <v>0</v>
      </c>
      <c r="DB6" s="1">
        <f t="shared" si="5"/>
        <v>0</v>
      </c>
      <c r="DC6" s="1">
        <f t="shared" si="6"/>
        <v>0</v>
      </c>
      <c r="DK6" s="1" t="s">
        <v>14</v>
      </c>
      <c r="DL6" s="1">
        <v>8</v>
      </c>
      <c r="DP6" s="1" t="s">
        <v>145</v>
      </c>
      <c r="DQ6" s="1" t="str">
        <f t="shared" si="8"/>
        <v>R/617/7651 - Prepare for a career in the Police Service</v>
      </c>
      <c r="DR6" s="1" t="str">
        <f t="shared" si="9"/>
        <v>Merit</v>
      </c>
      <c r="DS6" s="1">
        <f t="shared" si="7"/>
        <v>240</v>
      </c>
      <c r="DT6" s="3">
        <v>33.333333333333336</v>
      </c>
      <c r="DU6" s="1">
        <v>0</v>
      </c>
    </row>
    <row r="7" spans="3:165">
      <c r="E7" s="1" t="s">
        <v>22</v>
      </c>
      <c r="F7" s="4" t="str">
        <f ca="1">IF(HasMet,(IF(AND(COUNTIF(Selections,"Distinction")&gt;=4,COUNTIF(Selections,"Merit")=0,COUNTIF(Selections,"Pass")=0),"Distinction *",RawGrade)),"Not Yet Achieved")</f>
        <v>Not Yet Achieved</v>
      </c>
      <c r="CV7" s="1" t="s">
        <v>35</v>
      </c>
      <c r="CW7" s="1">
        <f t="shared" si="0"/>
        <v>0</v>
      </c>
      <c r="CX7" s="1">
        <f t="shared" si="1"/>
        <v>0</v>
      </c>
      <c r="CY7" s="1">
        <f t="shared" si="2"/>
        <v>0</v>
      </c>
      <c r="CZ7" s="1">
        <f t="shared" si="3"/>
        <v>0</v>
      </c>
      <c r="DA7" s="1">
        <f t="shared" si="4"/>
        <v>0</v>
      </c>
      <c r="DB7" s="1">
        <f t="shared" si="5"/>
        <v>0</v>
      </c>
      <c r="DC7" s="1">
        <f t="shared" si="6"/>
        <v>0</v>
      </c>
      <c r="DP7" s="1" t="s">
        <v>168</v>
      </c>
      <c r="DQ7" s="1" t="str">
        <f t="shared" si="8"/>
        <v>R/617/7651 - Prepare for a career in the Police Service</v>
      </c>
      <c r="DR7" s="1" t="str">
        <f t="shared" si="9"/>
        <v>Distinction</v>
      </c>
      <c r="DS7" s="1">
        <f t="shared" si="7"/>
        <v>290</v>
      </c>
      <c r="DT7" s="3">
        <v>33.333333333333336</v>
      </c>
      <c r="DU7" s="1">
        <v>0</v>
      </c>
    </row>
    <row r="8" spans="3:165">
      <c r="E8" s="1" t="s">
        <v>191</v>
      </c>
      <c r="CV8" s="1" t="s">
        <v>36</v>
      </c>
      <c r="CW8" s="1">
        <f t="shared" si="0"/>
        <v>0</v>
      </c>
      <c r="CX8" s="1">
        <f t="shared" si="1"/>
        <v>0</v>
      </c>
      <c r="CY8" s="1">
        <f t="shared" si="2"/>
        <v>0</v>
      </c>
      <c r="CZ8" s="1">
        <f t="shared" si="3"/>
        <v>0</v>
      </c>
      <c r="DA8" s="1">
        <f t="shared" si="4"/>
        <v>0</v>
      </c>
      <c r="DB8" s="1">
        <f t="shared" si="5"/>
        <v>0</v>
      </c>
      <c r="DC8" s="1">
        <f t="shared" si="6"/>
        <v>0</v>
      </c>
      <c r="DP8" s="1" t="s">
        <v>54</v>
      </c>
      <c r="DQ8" s="1" t="str">
        <f t="shared" si="8"/>
        <v>H/508/4056 - Develop leadership skills</v>
      </c>
      <c r="DR8" s="1">
        <f t="shared" si="9"/>
        <v>0</v>
      </c>
      <c r="DS8" s="1">
        <f t="shared" si="7"/>
        <v>0</v>
      </c>
      <c r="DT8" s="1">
        <v>0</v>
      </c>
      <c r="DU8" s="1">
        <v>0</v>
      </c>
    </row>
    <row r="9" spans="3:165">
      <c r="CV9" s="1" t="s">
        <v>37</v>
      </c>
      <c r="CW9" s="1">
        <f t="shared" si="0"/>
        <v>0</v>
      </c>
      <c r="CX9" s="1">
        <f t="shared" si="1"/>
        <v>0</v>
      </c>
      <c r="CY9" s="1">
        <f t="shared" si="2"/>
        <v>0</v>
      </c>
      <c r="CZ9" s="1">
        <f t="shared" si="3"/>
        <v>0</v>
      </c>
      <c r="DA9" s="1">
        <f t="shared" si="4"/>
        <v>0</v>
      </c>
      <c r="DB9" s="1">
        <f t="shared" si="5"/>
        <v>0</v>
      </c>
      <c r="DC9" s="1">
        <f t="shared" si="6"/>
        <v>0</v>
      </c>
      <c r="DP9" s="1" t="s">
        <v>77</v>
      </c>
      <c r="DQ9" s="1" t="str">
        <f t="shared" si="8"/>
        <v>H/508/4056 - Develop leadership skills</v>
      </c>
      <c r="DR9" s="1" t="str">
        <f t="shared" si="9"/>
        <v>Not Applicable</v>
      </c>
      <c r="DS9" s="1">
        <f t="shared" si="7"/>
        <v>0</v>
      </c>
      <c r="DT9" s="1">
        <v>0</v>
      </c>
      <c r="DU9" s="1">
        <v>0</v>
      </c>
    </row>
    <row r="10" spans="3:165">
      <c r="CV10" s="1" t="s">
        <v>38</v>
      </c>
      <c r="CW10" s="1">
        <f t="shared" si="0"/>
        <v>0</v>
      </c>
      <c r="CX10" s="1">
        <f t="shared" si="1"/>
        <v>0</v>
      </c>
      <c r="CY10" s="1">
        <f t="shared" si="2"/>
        <v>0</v>
      </c>
      <c r="CZ10" s="1">
        <f t="shared" si="3"/>
        <v>0</v>
      </c>
      <c r="DA10" s="1">
        <f t="shared" si="4"/>
        <v>0</v>
      </c>
      <c r="DB10" s="1">
        <f t="shared" si="5"/>
        <v>0</v>
      </c>
      <c r="DC10" s="1">
        <f t="shared" si="6"/>
        <v>0</v>
      </c>
      <c r="DP10" s="1" t="s">
        <v>100</v>
      </c>
      <c r="DQ10" s="1" t="str">
        <f t="shared" si="8"/>
        <v>H/508/4056 - Develop leadership skills</v>
      </c>
      <c r="DR10" s="1" t="str">
        <f t="shared" si="9"/>
        <v>Not Yet Achieved</v>
      </c>
      <c r="DS10" s="1">
        <f t="shared" si="7"/>
        <v>0</v>
      </c>
      <c r="DT10" s="1">
        <v>0</v>
      </c>
      <c r="DU10" s="1">
        <v>1</v>
      </c>
    </row>
    <row r="11" spans="3:165">
      <c r="C11" s="1" t="s">
        <v>23</v>
      </c>
      <c r="D11" s="1" t="s">
        <v>24</v>
      </c>
      <c r="E11" s="1" t="s">
        <v>15</v>
      </c>
      <c r="F11" s="1" t="s">
        <v>25</v>
      </c>
      <c r="G11" s="1" t="s">
        <v>26</v>
      </c>
      <c r="H11" s="1" t="s">
        <v>1</v>
      </c>
      <c r="I11" s="1" t="s">
        <v>27</v>
      </c>
      <c r="J11" s="1" t="s">
        <v>4</v>
      </c>
      <c r="CV11" s="1" t="s">
        <v>39</v>
      </c>
      <c r="CW11" s="1">
        <f t="shared" si="0"/>
        <v>0</v>
      </c>
      <c r="CX11" s="1">
        <f t="shared" si="1"/>
        <v>0</v>
      </c>
      <c r="CY11" s="1">
        <f t="shared" si="2"/>
        <v>0</v>
      </c>
      <c r="CZ11" s="1">
        <f t="shared" si="3"/>
        <v>0</v>
      </c>
      <c r="DA11" s="1">
        <f t="shared" si="4"/>
        <v>0</v>
      </c>
      <c r="DB11" s="1">
        <f t="shared" si="5"/>
        <v>0</v>
      </c>
      <c r="DC11" s="1">
        <f t="shared" si="6"/>
        <v>0</v>
      </c>
      <c r="DP11" s="1" t="s">
        <v>123</v>
      </c>
      <c r="DQ11" s="1" t="str">
        <f t="shared" si="8"/>
        <v>H/508/4056 - Develop leadership skills</v>
      </c>
      <c r="DR11" s="1" t="str">
        <f t="shared" si="9"/>
        <v>Pass</v>
      </c>
      <c r="DS11" s="1">
        <f t="shared" si="7"/>
        <v>200</v>
      </c>
      <c r="DT11" s="3">
        <v>33.333333333333336</v>
      </c>
      <c r="DU11" s="1">
        <v>0</v>
      </c>
    </row>
    <row r="12" spans="3:165">
      <c r="C12" s="1">
        <v>1</v>
      </c>
      <c r="D12" s="1">
        <v>1</v>
      </c>
      <c r="E12" s="1" t="s">
        <v>30</v>
      </c>
      <c r="F12" s="2" t="s">
        <v>11</v>
      </c>
      <c r="G12" s="1" t="s">
        <v>28</v>
      </c>
      <c r="H12" s="1">
        <f t="shared" ref="H12:H34" si="10">VLOOKUP(E12 &amp; "_" &amp; F12, InternalAssessment, 4,FALSE)</f>
        <v>0</v>
      </c>
      <c r="I12" s="1">
        <f t="shared" ref="I12:I34" si="11">VLOOKUP(E12 &amp; "_" &amp; F12, InternalAssessment, 5,FALSE)</f>
        <v>0</v>
      </c>
      <c r="J12" s="1">
        <f t="shared" ref="J12:J34" si="12">VLOOKUP(E12 &amp; "_" &amp; F12, InternalAssessment, 6,FALSE)</f>
        <v>1</v>
      </c>
      <c r="CV12" s="1" t="s">
        <v>40</v>
      </c>
      <c r="CW12" s="1">
        <f t="shared" si="0"/>
        <v>0</v>
      </c>
      <c r="CX12" s="1">
        <f t="shared" si="1"/>
        <v>0</v>
      </c>
      <c r="CY12" s="1">
        <f t="shared" si="2"/>
        <v>0</v>
      </c>
      <c r="CZ12" s="1">
        <f t="shared" si="3"/>
        <v>0</v>
      </c>
      <c r="DA12" s="1">
        <f t="shared" si="4"/>
        <v>0</v>
      </c>
      <c r="DB12" s="1">
        <f t="shared" si="5"/>
        <v>0</v>
      </c>
      <c r="DC12" s="1">
        <f t="shared" si="6"/>
        <v>0</v>
      </c>
      <c r="DP12" s="1" t="s">
        <v>146</v>
      </c>
      <c r="DQ12" s="1" t="str">
        <f t="shared" si="8"/>
        <v>H/508/4056 - Develop leadership skills</v>
      </c>
      <c r="DR12" s="1" t="str">
        <f t="shared" si="9"/>
        <v>Merit</v>
      </c>
      <c r="DS12" s="1">
        <f t="shared" si="7"/>
        <v>240</v>
      </c>
      <c r="DT12" s="3">
        <v>33.333333333333336</v>
      </c>
      <c r="DU12" s="1">
        <v>0</v>
      </c>
    </row>
    <row r="13" spans="3:165">
      <c r="C13" s="1">
        <v>1</v>
      </c>
      <c r="D13" s="1">
        <v>2</v>
      </c>
      <c r="E13" s="1" t="s">
        <v>31</v>
      </c>
      <c r="F13" s="2" t="s">
        <v>11</v>
      </c>
      <c r="G13" s="1" t="s">
        <v>28</v>
      </c>
      <c r="H13" s="1">
        <f t="shared" si="10"/>
        <v>0</v>
      </c>
      <c r="I13" s="1">
        <f t="shared" si="11"/>
        <v>0</v>
      </c>
      <c r="J13" s="1">
        <f t="shared" si="12"/>
        <v>1</v>
      </c>
      <c r="CV13" s="1" t="s">
        <v>41</v>
      </c>
      <c r="CW13" s="1">
        <f t="shared" si="0"/>
        <v>0</v>
      </c>
      <c r="CX13" s="1">
        <f t="shared" si="1"/>
        <v>0</v>
      </c>
      <c r="CY13" s="1">
        <f t="shared" si="2"/>
        <v>0</v>
      </c>
      <c r="CZ13" s="1">
        <f t="shared" si="3"/>
        <v>0</v>
      </c>
      <c r="DA13" s="1">
        <f t="shared" si="4"/>
        <v>0</v>
      </c>
      <c r="DB13" s="1">
        <f t="shared" si="5"/>
        <v>0</v>
      </c>
      <c r="DC13" s="1">
        <f t="shared" si="6"/>
        <v>0</v>
      </c>
      <c r="DP13" s="1" t="s">
        <v>169</v>
      </c>
      <c r="DQ13" s="1" t="str">
        <f t="shared" si="8"/>
        <v>H/508/4056 - Develop leadership skills</v>
      </c>
      <c r="DR13" s="1" t="str">
        <f t="shared" si="9"/>
        <v>Distinction</v>
      </c>
      <c r="DS13" s="1">
        <f t="shared" si="7"/>
        <v>290</v>
      </c>
      <c r="DT13" s="3">
        <v>33.333333333333336</v>
      </c>
      <c r="DU13" s="1">
        <v>0</v>
      </c>
    </row>
    <row r="14" spans="3:165">
      <c r="C14" s="1">
        <v>1</v>
      </c>
      <c r="D14" s="1">
        <v>3</v>
      </c>
      <c r="E14" s="1" t="s">
        <v>32</v>
      </c>
      <c r="F14" s="2" t="s">
        <v>11</v>
      </c>
      <c r="G14" s="1" t="s">
        <v>28</v>
      </c>
      <c r="H14" s="1">
        <f t="shared" si="10"/>
        <v>0</v>
      </c>
      <c r="I14" s="1">
        <f t="shared" si="11"/>
        <v>0</v>
      </c>
      <c r="J14" s="1">
        <f t="shared" si="12"/>
        <v>1</v>
      </c>
      <c r="CV14" s="1" t="s">
        <v>42</v>
      </c>
      <c r="CW14" s="1">
        <f t="shared" si="0"/>
        <v>0</v>
      </c>
      <c r="CX14" s="1">
        <f t="shared" si="1"/>
        <v>0</v>
      </c>
      <c r="CY14" s="1">
        <f t="shared" si="2"/>
        <v>0</v>
      </c>
      <c r="CZ14" s="1">
        <f t="shared" si="3"/>
        <v>0</v>
      </c>
      <c r="DA14" s="1">
        <f t="shared" si="4"/>
        <v>0</v>
      </c>
      <c r="DB14" s="1">
        <f t="shared" si="5"/>
        <v>0</v>
      </c>
      <c r="DC14" s="1">
        <f t="shared" si="6"/>
        <v>0</v>
      </c>
      <c r="DP14" s="1" t="s">
        <v>55</v>
      </c>
      <c r="DQ14" s="1" t="str">
        <f t="shared" si="8"/>
        <v>K/508/4057 - Equality, diversity and inclusion</v>
      </c>
      <c r="DR14" s="1">
        <f t="shared" si="9"/>
        <v>0</v>
      </c>
      <c r="DS14" s="1">
        <f t="shared" si="7"/>
        <v>0</v>
      </c>
      <c r="DT14" s="1">
        <v>0</v>
      </c>
      <c r="DU14" s="1">
        <v>0</v>
      </c>
    </row>
    <row r="15" spans="3:165">
      <c r="C15" s="1">
        <v>2</v>
      </c>
      <c r="D15" s="1">
        <v>4</v>
      </c>
      <c r="E15" s="1" t="s">
        <v>33</v>
      </c>
      <c r="F15" s="2" t="s">
        <v>17</v>
      </c>
      <c r="G15" s="1" t="s">
        <v>29</v>
      </c>
      <c r="H15" s="1">
        <f t="shared" si="10"/>
        <v>0</v>
      </c>
      <c r="I15" s="1">
        <f t="shared" si="11"/>
        <v>0</v>
      </c>
      <c r="J15" s="1">
        <f t="shared" si="12"/>
        <v>0</v>
      </c>
      <c r="CV15" s="1" t="s">
        <v>43</v>
      </c>
      <c r="CW15" s="1">
        <f t="shared" si="0"/>
        <v>0</v>
      </c>
      <c r="CX15" s="1">
        <f t="shared" si="1"/>
        <v>0</v>
      </c>
      <c r="CY15" s="1">
        <f t="shared" si="2"/>
        <v>0</v>
      </c>
      <c r="CZ15" s="1">
        <f t="shared" si="3"/>
        <v>0</v>
      </c>
      <c r="DA15" s="1">
        <f t="shared" si="4"/>
        <v>0</v>
      </c>
      <c r="DB15" s="1">
        <f t="shared" si="5"/>
        <v>0</v>
      </c>
      <c r="DC15" s="1">
        <f t="shared" si="6"/>
        <v>0</v>
      </c>
      <c r="DP15" s="1" t="s">
        <v>78</v>
      </c>
      <c r="DQ15" s="1" t="str">
        <f t="shared" si="8"/>
        <v>K/508/4057 - Equality, diversity and inclusion</v>
      </c>
      <c r="DR15" s="1" t="str">
        <f t="shared" si="9"/>
        <v>Not Applicable</v>
      </c>
      <c r="DS15" s="1">
        <f t="shared" si="7"/>
        <v>0</v>
      </c>
      <c r="DT15" s="1">
        <v>0</v>
      </c>
      <c r="DU15" s="1">
        <v>0</v>
      </c>
    </row>
    <row r="16" spans="3:165">
      <c r="C16" s="1">
        <v>2</v>
      </c>
      <c r="D16" s="1">
        <v>5</v>
      </c>
      <c r="E16" s="1" t="s">
        <v>34</v>
      </c>
      <c r="F16" s="2" t="s">
        <v>17</v>
      </c>
      <c r="G16" s="1" t="s">
        <v>29</v>
      </c>
      <c r="H16" s="1">
        <f t="shared" si="10"/>
        <v>0</v>
      </c>
      <c r="I16" s="1">
        <f t="shared" si="11"/>
        <v>0</v>
      </c>
      <c r="J16" s="1">
        <f t="shared" si="12"/>
        <v>0</v>
      </c>
      <c r="CV16" s="1" t="s">
        <v>44</v>
      </c>
      <c r="CW16" s="1">
        <f t="shared" si="0"/>
        <v>0</v>
      </c>
      <c r="CX16" s="1">
        <f t="shared" si="1"/>
        <v>0</v>
      </c>
      <c r="CY16" s="1">
        <f t="shared" si="2"/>
        <v>0</v>
      </c>
      <c r="CZ16" s="1">
        <f t="shared" si="3"/>
        <v>0</v>
      </c>
      <c r="DA16" s="1">
        <f t="shared" si="4"/>
        <v>0</v>
      </c>
      <c r="DB16" s="1">
        <f t="shared" si="5"/>
        <v>0</v>
      </c>
      <c r="DC16" s="1">
        <f t="shared" si="6"/>
        <v>0</v>
      </c>
      <c r="DP16" s="1" t="s">
        <v>101</v>
      </c>
      <c r="DQ16" s="1" t="str">
        <f t="shared" si="8"/>
        <v>K/508/4057 - Equality, diversity and inclusion</v>
      </c>
      <c r="DR16" s="1" t="str">
        <f t="shared" si="9"/>
        <v>Not Yet Achieved</v>
      </c>
      <c r="DS16" s="1">
        <f t="shared" si="7"/>
        <v>0</v>
      </c>
      <c r="DT16" s="1">
        <v>0</v>
      </c>
      <c r="DU16" s="1">
        <v>1</v>
      </c>
    </row>
    <row r="17" spans="3:125">
      <c r="C17" s="1">
        <v>2</v>
      </c>
      <c r="D17" s="1">
        <v>6</v>
      </c>
      <c r="E17" s="1" t="s">
        <v>35</v>
      </c>
      <c r="F17" s="2" t="s">
        <v>17</v>
      </c>
      <c r="G17" s="1" t="s">
        <v>29</v>
      </c>
      <c r="H17" s="1">
        <f t="shared" si="10"/>
        <v>0</v>
      </c>
      <c r="I17" s="1">
        <f t="shared" si="11"/>
        <v>0</v>
      </c>
      <c r="J17" s="1">
        <f t="shared" si="12"/>
        <v>0</v>
      </c>
      <c r="CV17" s="1" t="s">
        <v>45</v>
      </c>
      <c r="CW17" s="1">
        <f t="shared" si="0"/>
        <v>0</v>
      </c>
      <c r="CX17" s="1">
        <f t="shared" si="1"/>
        <v>0</v>
      </c>
      <c r="CY17" s="1">
        <f t="shared" si="2"/>
        <v>0</v>
      </c>
      <c r="CZ17" s="1">
        <f t="shared" si="3"/>
        <v>0</v>
      </c>
      <c r="DA17" s="1">
        <f t="shared" si="4"/>
        <v>0</v>
      </c>
      <c r="DB17" s="1">
        <f t="shared" si="5"/>
        <v>0</v>
      </c>
      <c r="DC17" s="1">
        <f t="shared" si="6"/>
        <v>0</v>
      </c>
      <c r="DP17" s="1" t="s">
        <v>124</v>
      </c>
      <c r="DQ17" s="1" t="str">
        <f t="shared" si="8"/>
        <v>K/508/4057 - Equality, diversity and inclusion</v>
      </c>
      <c r="DR17" s="1" t="str">
        <f t="shared" si="9"/>
        <v>Pass</v>
      </c>
      <c r="DS17" s="1">
        <f t="shared" si="7"/>
        <v>200</v>
      </c>
      <c r="DT17" s="3">
        <v>33.333333333333336</v>
      </c>
      <c r="DU17" s="1">
        <v>0</v>
      </c>
    </row>
    <row r="18" spans="3:125">
      <c r="C18" s="1">
        <v>2</v>
      </c>
      <c r="D18" s="1">
        <v>7</v>
      </c>
      <c r="E18" s="1" t="s">
        <v>36</v>
      </c>
      <c r="F18" s="2" t="s">
        <v>17</v>
      </c>
      <c r="G18" s="1" t="s">
        <v>29</v>
      </c>
      <c r="H18" s="1">
        <f t="shared" si="10"/>
        <v>0</v>
      </c>
      <c r="I18" s="1">
        <f t="shared" si="11"/>
        <v>0</v>
      </c>
      <c r="J18" s="1">
        <f t="shared" si="12"/>
        <v>0</v>
      </c>
      <c r="CV18" s="1" t="s">
        <v>46</v>
      </c>
      <c r="CW18" s="1">
        <f t="shared" si="0"/>
        <v>0</v>
      </c>
      <c r="CX18" s="1">
        <f t="shared" si="1"/>
        <v>0</v>
      </c>
      <c r="CY18" s="1">
        <f t="shared" si="2"/>
        <v>0</v>
      </c>
      <c r="CZ18" s="1">
        <f t="shared" si="3"/>
        <v>0</v>
      </c>
      <c r="DA18" s="1">
        <f t="shared" si="4"/>
        <v>0</v>
      </c>
      <c r="DB18" s="1">
        <f t="shared" si="5"/>
        <v>0</v>
      </c>
      <c r="DC18" s="1">
        <f t="shared" si="6"/>
        <v>0</v>
      </c>
      <c r="DP18" s="1" t="s">
        <v>147</v>
      </c>
      <c r="DQ18" s="1" t="str">
        <f t="shared" si="8"/>
        <v>K/508/4057 - Equality, diversity and inclusion</v>
      </c>
      <c r="DR18" s="1" t="str">
        <f t="shared" si="9"/>
        <v>Merit</v>
      </c>
      <c r="DS18" s="1">
        <f t="shared" si="7"/>
        <v>240</v>
      </c>
      <c r="DT18" s="3">
        <v>33.333333333333336</v>
      </c>
      <c r="DU18" s="1">
        <v>0</v>
      </c>
    </row>
    <row r="19" spans="3:125">
      <c r="C19" s="1">
        <v>2</v>
      </c>
      <c r="D19" s="1">
        <v>8</v>
      </c>
      <c r="E19" s="1" t="s">
        <v>37</v>
      </c>
      <c r="F19" s="2" t="s">
        <v>17</v>
      </c>
      <c r="G19" s="1" t="s">
        <v>29</v>
      </c>
      <c r="H19" s="1">
        <f t="shared" si="10"/>
        <v>0</v>
      </c>
      <c r="I19" s="1">
        <f t="shared" si="11"/>
        <v>0</v>
      </c>
      <c r="J19" s="1">
        <f t="shared" si="12"/>
        <v>0</v>
      </c>
      <c r="CV19" s="1" t="s">
        <v>47</v>
      </c>
      <c r="CW19" s="1">
        <f t="shared" si="0"/>
        <v>0</v>
      </c>
      <c r="CX19" s="1">
        <f t="shared" si="1"/>
        <v>0</v>
      </c>
      <c r="CY19" s="1">
        <f t="shared" si="2"/>
        <v>0</v>
      </c>
      <c r="CZ19" s="1">
        <f t="shared" si="3"/>
        <v>0</v>
      </c>
      <c r="DA19" s="1">
        <f t="shared" si="4"/>
        <v>0</v>
      </c>
      <c r="DB19" s="1">
        <f t="shared" si="5"/>
        <v>0</v>
      </c>
      <c r="DC19" s="1">
        <f t="shared" si="6"/>
        <v>0</v>
      </c>
      <c r="DP19" s="1" t="s">
        <v>170</v>
      </c>
      <c r="DQ19" s="1" t="str">
        <f t="shared" si="8"/>
        <v>K/508/4057 - Equality, diversity and inclusion</v>
      </c>
      <c r="DR19" s="1" t="str">
        <f t="shared" si="9"/>
        <v>Distinction</v>
      </c>
      <c r="DS19" s="1">
        <f t="shared" si="7"/>
        <v>290</v>
      </c>
      <c r="DT19" s="3">
        <v>33.333333333333336</v>
      </c>
      <c r="DU19" s="1">
        <v>0</v>
      </c>
    </row>
    <row r="20" spans="3:125">
      <c r="C20" s="1">
        <v>2</v>
      </c>
      <c r="D20" s="1">
        <v>9</v>
      </c>
      <c r="E20" s="1" t="s">
        <v>38</v>
      </c>
      <c r="F20" s="2" t="s">
        <v>17</v>
      </c>
      <c r="G20" s="1" t="s">
        <v>29</v>
      </c>
      <c r="H20" s="1">
        <f t="shared" si="10"/>
        <v>0</v>
      </c>
      <c r="I20" s="1">
        <f t="shared" si="11"/>
        <v>0</v>
      </c>
      <c r="J20" s="1">
        <f t="shared" si="12"/>
        <v>0</v>
      </c>
      <c r="CV20" s="1" t="s">
        <v>48</v>
      </c>
      <c r="CW20" s="1">
        <f t="shared" si="0"/>
        <v>0</v>
      </c>
      <c r="CX20" s="1">
        <f t="shared" si="1"/>
        <v>0</v>
      </c>
      <c r="CY20" s="1">
        <f t="shared" si="2"/>
        <v>0</v>
      </c>
      <c r="CZ20" s="1">
        <f t="shared" si="3"/>
        <v>0</v>
      </c>
      <c r="DA20" s="1">
        <f t="shared" si="4"/>
        <v>0</v>
      </c>
      <c r="DB20" s="1">
        <f t="shared" si="5"/>
        <v>0</v>
      </c>
      <c r="DC20" s="1">
        <f t="shared" si="6"/>
        <v>0</v>
      </c>
      <c r="DP20" s="1" t="s">
        <v>56</v>
      </c>
      <c r="DQ20" s="1" t="str">
        <f t="shared" si="8"/>
        <v>Y/617/7652 - Preparation for Higher Education</v>
      </c>
      <c r="DR20" s="1">
        <f t="shared" si="9"/>
        <v>0</v>
      </c>
      <c r="DS20" s="1">
        <f t="shared" si="7"/>
        <v>0</v>
      </c>
      <c r="DT20" s="1">
        <v>0</v>
      </c>
      <c r="DU20" s="1">
        <v>0</v>
      </c>
    </row>
    <row r="21" spans="3:125">
      <c r="C21" s="1">
        <v>2</v>
      </c>
      <c r="D21" s="1">
        <v>10</v>
      </c>
      <c r="E21" s="1" t="s">
        <v>39</v>
      </c>
      <c r="F21" s="2" t="s">
        <v>17</v>
      </c>
      <c r="G21" s="1" t="s">
        <v>29</v>
      </c>
      <c r="H21" s="1">
        <f t="shared" si="10"/>
        <v>0</v>
      </c>
      <c r="I21" s="1">
        <f t="shared" si="11"/>
        <v>0</v>
      </c>
      <c r="J21" s="1">
        <f t="shared" si="12"/>
        <v>0</v>
      </c>
      <c r="CV21" s="1" t="s">
        <v>49</v>
      </c>
      <c r="CW21" s="1">
        <f t="shared" si="0"/>
        <v>0</v>
      </c>
      <c r="CX21" s="1">
        <f t="shared" si="1"/>
        <v>0</v>
      </c>
      <c r="CY21" s="1">
        <f t="shared" si="2"/>
        <v>0</v>
      </c>
      <c r="CZ21" s="1">
        <f t="shared" si="3"/>
        <v>0</v>
      </c>
      <c r="DA21" s="1">
        <f t="shared" si="4"/>
        <v>0</v>
      </c>
      <c r="DB21" s="1">
        <f t="shared" si="5"/>
        <v>0</v>
      </c>
      <c r="DC21" s="1">
        <f t="shared" si="6"/>
        <v>0</v>
      </c>
      <c r="DP21" s="1" t="s">
        <v>79</v>
      </c>
      <c r="DQ21" s="1" t="str">
        <f t="shared" si="8"/>
        <v>Y/617/7652 - Preparation for Higher Education</v>
      </c>
      <c r="DR21" s="1" t="str">
        <f t="shared" si="9"/>
        <v>Not Applicable</v>
      </c>
      <c r="DS21" s="1">
        <f t="shared" si="7"/>
        <v>0</v>
      </c>
      <c r="DT21" s="1">
        <v>0</v>
      </c>
      <c r="DU21" s="1">
        <v>0</v>
      </c>
    </row>
    <row r="22" spans="3:125">
      <c r="C22" s="1">
        <v>2</v>
      </c>
      <c r="D22" s="1">
        <v>11</v>
      </c>
      <c r="E22" s="1" t="s">
        <v>40</v>
      </c>
      <c r="F22" s="2" t="s">
        <v>17</v>
      </c>
      <c r="G22" s="1" t="s">
        <v>29</v>
      </c>
      <c r="H22" s="1">
        <f t="shared" si="10"/>
        <v>0</v>
      </c>
      <c r="I22" s="1">
        <f t="shared" si="11"/>
        <v>0</v>
      </c>
      <c r="J22" s="1">
        <f t="shared" si="12"/>
        <v>0</v>
      </c>
      <c r="CV22" s="1" t="s">
        <v>50</v>
      </c>
      <c r="CW22" s="1">
        <f t="shared" si="0"/>
        <v>0</v>
      </c>
      <c r="CX22" s="1">
        <f t="shared" si="1"/>
        <v>0</v>
      </c>
      <c r="CY22" s="1">
        <f t="shared" si="2"/>
        <v>0</v>
      </c>
      <c r="CZ22" s="1">
        <f t="shared" si="3"/>
        <v>0</v>
      </c>
      <c r="DA22" s="1">
        <f t="shared" si="4"/>
        <v>0</v>
      </c>
      <c r="DB22" s="1">
        <f t="shared" si="5"/>
        <v>0</v>
      </c>
      <c r="DC22" s="1">
        <f t="shared" si="6"/>
        <v>0</v>
      </c>
      <c r="DP22" s="1" t="s">
        <v>102</v>
      </c>
      <c r="DQ22" s="1" t="str">
        <f t="shared" si="8"/>
        <v>Y/617/7652 - Preparation for Higher Education</v>
      </c>
      <c r="DR22" s="1" t="str">
        <f t="shared" si="9"/>
        <v>Not Yet Achieved</v>
      </c>
      <c r="DS22" s="1">
        <f t="shared" si="7"/>
        <v>0</v>
      </c>
      <c r="DT22" s="1">
        <v>0</v>
      </c>
      <c r="DU22" s="1">
        <v>1</v>
      </c>
    </row>
    <row r="23" spans="3:125">
      <c r="C23" s="1">
        <v>2</v>
      </c>
      <c r="D23" s="1">
        <v>12</v>
      </c>
      <c r="E23" s="1" t="s">
        <v>41</v>
      </c>
      <c r="F23" s="2" t="s">
        <v>17</v>
      </c>
      <c r="G23" s="1" t="s">
        <v>29</v>
      </c>
      <c r="H23" s="1">
        <f t="shared" si="10"/>
        <v>0</v>
      </c>
      <c r="I23" s="1">
        <f t="shared" si="11"/>
        <v>0</v>
      </c>
      <c r="J23" s="1">
        <f t="shared" si="12"/>
        <v>0</v>
      </c>
      <c r="CV23" s="1" t="s">
        <v>51</v>
      </c>
      <c r="CW23" s="1">
        <f t="shared" si="0"/>
        <v>0</v>
      </c>
      <c r="CX23" s="1">
        <f t="shared" si="1"/>
        <v>0</v>
      </c>
      <c r="CY23" s="1">
        <f t="shared" si="2"/>
        <v>0</v>
      </c>
      <c r="CZ23" s="1">
        <f t="shared" si="3"/>
        <v>0</v>
      </c>
      <c r="DA23" s="1">
        <f t="shared" si="4"/>
        <v>0</v>
      </c>
      <c r="DB23" s="1">
        <f t="shared" si="5"/>
        <v>0</v>
      </c>
      <c r="DC23" s="1">
        <f t="shared" si="6"/>
        <v>0</v>
      </c>
      <c r="DP23" s="1" t="s">
        <v>125</v>
      </c>
      <c r="DQ23" s="1" t="str">
        <f t="shared" si="8"/>
        <v>Y/617/7652 - Preparation for Higher Education</v>
      </c>
      <c r="DR23" s="1" t="str">
        <f t="shared" si="9"/>
        <v>Pass</v>
      </c>
      <c r="DS23" s="1">
        <f t="shared" si="7"/>
        <v>0</v>
      </c>
      <c r="DT23" s="1">
        <f t="shared" ref="DT23:DT25" si="13">100/9</f>
        <v>11.111111111111111</v>
      </c>
      <c r="DU23" s="1">
        <v>0</v>
      </c>
    </row>
    <row r="24" spans="3:125">
      <c r="C24" s="1">
        <v>2</v>
      </c>
      <c r="D24" s="1">
        <v>13</v>
      </c>
      <c r="E24" s="1" t="s">
        <v>42</v>
      </c>
      <c r="F24" s="2" t="s">
        <v>17</v>
      </c>
      <c r="G24" s="1" t="s">
        <v>29</v>
      </c>
      <c r="H24" s="1">
        <f t="shared" si="10"/>
        <v>0</v>
      </c>
      <c r="I24" s="1">
        <f t="shared" si="11"/>
        <v>0</v>
      </c>
      <c r="J24" s="1">
        <f t="shared" si="12"/>
        <v>0</v>
      </c>
      <c r="CV24" s="1" t="s">
        <v>52</v>
      </c>
      <c r="CW24" s="1">
        <f t="shared" si="0"/>
        <v>0</v>
      </c>
      <c r="CX24" s="1">
        <f t="shared" si="1"/>
        <v>0</v>
      </c>
      <c r="CY24" s="1">
        <f t="shared" si="2"/>
        <v>0</v>
      </c>
      <c r="CZ24" s="1">
        <f t="shared" si="3"/>
        <v>0</v>
      </c>
      <c r="DA24" s="1">
        <f t="shared" si="4"/>
        <v>0</v>
      </c>
      <c r="DB24" s="1">
        <f t="shared" si="5"/>
        <v>0</v>
      </c>
      <c r="DC24" s="1">
        <f t="shared" si="6"/>
        <v>0</v>
      </c>
      <c r="DP24" s="1" t="s">
        <v>148</v>
      </c>
      <c r="DQ24" s="1" t="str">
        <f t="shared" si="8"/>
        <v>Y/617/7652 - Preparation for Higher Education</v>
      </c>
      <c r="DR24" s="1" t="str">
        <f t="shared" si="9"/>
        <v>Merit</v>
      </c>
      <c r="DS24" s="1">
        <f t="shared" si="7"/>
        <v>0</v>
      </c>
      <c r="DT24" s="1">
        <f t="shared" si="13"/>
        <v>11.111111111111111</v>
      </c>
      <c r="DU24" s="1">
        <v>0</v>
      </c>
    </row>
    <row r="25" spans="3:125">
      <c r="C25" s="1">
        <v>2</v>
      </c>
      <c r="D25" s="1">
        <v>14</v>
      </c>
      <c r="E25" s="1" t="s">
        <v>43</v>
      </c>
      <c r="F25" s="2" t="s">
        <v>17</v>
      </c>
      <c r="G25" s="1" t="s">
        <v>29</v>
      </c>
      <c r="H25" s="1">
        <f t="shared" si="10"/>
        <v>0</v>
      </c>
      <c r="I25" s="1">
        <f t="shared" si="11"/>
        <v>0</v>
      </c>
      <c r="J25" s="1">
        <f t="shared" si="12"/>
        <v>0</v>
      </c>
      <c r="CW25" s="1">
        <f>SUM(CW2:CW24)</f>
        <v>180</v>
      </c>
      <c r="DP25" s="1" t="s">
        <v>171</v>
      </c>
      <c r="DQ25" s="1" t="str">
        <f t="shared" si="8"/>
        <v>Y/617/7652 - Preparation for Higher Education</v>
      </c>
      <c r="DR25" s="1" t="str">
        <f t="shared" si="9"/>
        <v>Distinction</v>
      </c>
      <c r="DS25" s="1">
        <f t="shared" si="7"/>
        <v>0</v>
      </c>
      <c r="DT25" s="1">
        <f t="shared" si="13"/>
        <v>11.111111111111111</v>
      </c>
      <c r="DU25" s="1">
        <v>0</v>
      </c>
    </row>
    <row r="26" spans="3:125">
      <c r="C26" s="1">
        <v>2</v>
      </c>
      <c r="D26" s="1">
        <v>15</v>
      </c>
      <c r="E26" s="1" t="s">
        <v>44</v>
      </c>
      <c r="F26" s="2" t="s">
        <v>17</v>
      </c>
      <c r="G26" s="1" t="s">
        <v>29</v>
      </c>
      <c r="H26" s="1">
        <f t="shared" si="10"/>
        <v>0</v>
      </c>
      <c r="I26" s="1">
        <f t="shared" si="11"/>
        <v>0</v>
      </c>
      <c r="J26" s="1">
        <f t="shared" si="12"/>
        <v>0</v>
      </c>
      <c r="DP26" s="1" t="s">
        <v>57</v>
      </c>
      <c r="DQ26" s="1" t="str">
        <f t="shared" si="8"/>
        <v>D/617/7653 - Develop aspects of physical fitness for entry to the Police Service</v>
      </c>
      <c r="DR26" s="1">
        <f t="shared" si="9"/>
        <v>0</v>
      </c>
      <c r="DS26" s="1">
        <f t="shared" si="7"/>
        <v>0</v>
      </c>
      <c r="DT26" s="1">
        <v>0</v>
      </c>
      <c r="DU26" s="1">
        <v>0</v>
      </c>
    </row>
    <row r="27" spans="3:125">
      <c r="C27" s="1">
        <v>2</v>
      </c>
      <c r="D27" s="1">
        <v>16</v>
      </c>
      <c r="E27" s="1" t="s">
        <v>45</v>
      </c>
      <c r="F27" s="2" t="s">
        <v>17</v>
      </c>
      <c r="G27" s="1" t="s">
        <v>29</v>
      </c>
      <c r="H27" s="1">
        <f t="shared" si="10"/>
        <v>0</v>
      </c>
      <c r="I27" s="1">
        <f t="shared" si="11"/>
        <v>0</v>
      </c>
      <c r="J27" s="1">
        <f t="shared" si="12"/>
        <v>0</v>
      </c>
      <c r="DP27" s="1" t="s">
        <v>80</v>
      </c>
      <c r="DQ27" s="1" t="str">
        <f t="shared" si="8"/>
        <v>D/617/7653 - Develop aspects of physical fitness for entry to the Police Service</v>
      </c>
      <c r="DR27" s="1" t="str">
        <f t="shared" si="9"/>
        <v>Not Applicable</v>
      </c>
      <c r="DS27" s="1">
        <f t="shared" si="7"/>
        <v>0</v>
      </c>
      <c r="DT27" s="1">
        <v>0</v>
      </c>
      <c r="DU27" s="1">
        <v>0</v>
      </c>
    </row>
    <row r="28" spans="3:125">
      <c r="C28" s="1">
        <v>2</v>
      </c>
      <c r="D28" s="1">
        <v>17</v>
      </c>
      <c r="E28" s="1" t="s">
        <v>46</v>
      </c>
      <c r="F28" s="2" t="s">
        <v>17</v>
      </c>
      <c r="G28" s="1" t="s">
        <v>29</v>
      </c>
      <c r="H28" s="1">
        <f t="shared" si="10"/>
        <v>0</v>
      </c>
      <c r="I28" s="1">
        <f t="shared" si="11"/>
        <v>0</v>
      </c>
      <c r="J28" s="1">
        <f t="shared" si="12"/>
        <v>0</v>
      </c>
      <c r="DP28" s="1" t="s">
        <v>103</v>
      </c>
      <c r="DQ28" s="1" t="str">
        <f t="shared" si="8"/>
        <v>D/617/7653 - Develop aspects of physical fitness for entry to the Police Service</v>
      </c>
      <c r="DR28" s="1" t="str">
        <f t="shared" si="9"/>
        <v>Not Yet Achieved</v>
      </c>
      <c r="DS28" s="1">
        <f t="shared" si="7"/>
        <v>0</v>
      </c>
      <c r="DT28" s="1">
        <v>0</v>
      </c>
      <c r="DU28" s="1">
        <v>1</v>
      </c>
    </row>
    <row r="29" spans="3:125">
      <c r="C29" s="1">
        <v>2</v>
      </c>
      <c r="D29" s="1">
        <v>18</v>
      </c>
      <c r="E29" s="1" t="s">
        <v>47</v>
      </c>
      <c r="F29" s="2" t="s">
        <v>17</v>
      </c>
      <c r="G29" s="1" t="s">
        <v>29</v>
      </c>
      <c r="H29" s="1">
        <f t="shared" si="10"/>
        <v>0</v>
      </c>
      <c r="I29" s="1">
        <f t="shared" si="11"/>
        <v>0</v>
      </c>
      <c r="J29" s="1">
        <f t="shared" si="12"/>
        <v>0</v>
      </c>
      <c r="DP29" s="1" t="s">
        <v>126</v>
      </c>
      <c r="DQ29" s="1" t="str">
        <f t="shared" si="8"/>
        <v>D/617/7653 - Develop aspects of physical fitness for entry to the Police Service</v>
      </c>
      <c r="DR29" s="1" t="str">
        <f t="shared" si="9"/>
        <v>Pass</v>
      </c>
      <c r="DS29" s="1">
        <f t="shared" si="7"/>
        <v>0</v>
      </c>
      <c r="DT29" s="1">
        <f t="shared" ref="DT29:DT31" si="14">100/9</f>
        <v>11.111111111111111</v>
      </c>
      <c r="DU29" s="1">
        <v>0</v>
      </c>
    </row>
    <row r="30" spans="3:125">
      <c r="C30" s="1">
        <v>2</v>
      </c>
      <c r="D30" s="1">
        <v>19</v>
      </c>
      <c r="E30" s="1" t="s">
        <v>48</v>
      </c>
      <c r="F30" s="2" t="s">
        <v>17</v>
      </c>
      <c r="G30" s="1" t="s">
        <v>29</v>
      </c>
      <c r="H30" s="1">
        <f t="shared" si="10"/>
        <v>0</v>
      </c>
      <c r="I30" s="1">
        <f t="shared" si="11"/>
        <v>0</v>
      </c>
      <c r="J30" s="1">
        <f t="shared" si="12"/>
        <v>0</v>
      </c>
      <c r="DP30" s="1" t="s">
        <v>149</v>
      </c>
      <c r="DQ30" s="1" t="str">
        <f t="shared" si="8"/>
        <v>D/617/7653 - Develop aspects of physical fitness for entry to the Police Service</v>
      </c>
      <c r="DR30" s="1" t="str">
        <f t="shared" si="9"/>
        <v>Merit</v>
      </c>
      <c r="DS30" s="1">
        <f t="shared" si="7"/>
        <v>0</v>
      </c>
      <c r="DT30" s="1">
        <f t="shared" si="14"/>
        <v>11.111111111111111</v>
      </c>
      <c r="DU30" s="1">
        <v>0</v>
      </c>
    </row>
    <row r="31" spans="3:125">
      <c r="C31" s="1">
        <v>2</v>
      </c>
      <c r="D31" s="1">
        <v>20</v>
      </c>
      <c r="E31" s="1" t="s">
        <v>49</v>
      </c>
      <c r="F31" s="2" t="s">
        <v>17</v>
      </c>
      <c r="G31" s="1" t="s">
        <v>29</v>
      </c>
      <c r="H31" s="1">
        <f t="shared" si="10"/>
        <v>0</v>
      </c>
      <c r="I31" s="1">
        <f t="shared" si="11"/>
        <v>0</v>
      </c>
      <c r="J31" s="1">
        <f t="shared" si="12"/>
        <v>0</v>
      </c>
      <c r="DP31" s="1" t="s">
        <v>172</v>
      </c>
      <c r="DQ31" s="1" t="str">
        <f t="shared" si="8"/>
        <v>D/617/7653 - Develop aspects of physical fitness for entry to the Police Service</v>
      </c>
      <c r="DR31" s="1" t="str">
        <f t="shared" si="9"/>
        <v>Distinction</v>
      </c>
      <c r="DS31" s="1">
        <f t="shared" si="7"/>
        <v>0</v>
      </c>
      <c r="DT31" s="1">
        <f t="shared" si="14"/>
        <v>11.111111111111111</v>
      </c>
      <c r="DU31" s="1">
        <v>0</v>
      </c>
    </row>
    <row r="32" spans="3:125">
      <c r="C32" s="1">
        <v>2</v>
      </c>
      <c r="D32" s="1">
        <v>21</v>
      </c>
      <c r="E32" s="1" t="s">
        <v>50</v>
      </c>
      <c r="F32" s="2" t="s">
        <v>17</v>
      </c>
      <c r="G32" s="1" t="s">
        <v>29</v>
      </c>
      <c r="H32" s="1">
        <f t="shared" si="10"/>
        <v>0</v>
      </c>
      <c r="I32" s="1">
        <f t="shared" si="11"/>
        <v>0</v>
      </c>
      <c r="J32" s="1">
        <f t="shared" si="12"/>
        <v>0</v>
      </c>
      <c r="DP32" s="1" t="s">
        <v>58</v>
      </c>
      <c r="DQ32" s="1" t="str">
        <f t="shared" si="8"/>
        <v>H/617/7654 - Values and standards in the Police Service</v>
      </c>
      <c r="DR32" s="1">
        <f t="shared" si="9"/>
        <v>0</v>
      </c>
      <c r="DS32" s="1">
        <f t="shared" si="7"/>
        <v>0</v>
      </c>
      <c r="DT32" s="1">
        <v>0</v>
      </c>
      <c r="DU32" s="1">
        <v>0</v>
      </c>
    </row>
    <row r="33" spans="3:125">
      <c r="C33" s="1">
        <v>2</v>
      </c>
      <c r="D33" s="1">
        <v>22</v>
      </c>
      <c r="E33" s="1" t="s">
        <v>51</v>
      </c>
      <c r="F33" s="2" t="s">
        <v>17</v>
      </c>
      <c r="G33" s="1" t="s">
        <v>29</v>
      </c>
      <c r="H33" s="1">
        <f t="shared" si="10"/>
        <v>0</v>
      </c>
      <c r="I33" s="1">
        <f t="shared" si="11"/>
        <v>0</v>
      </c>
      <c r="J33" s="1">
        <f t="shared" si="12"/>
        <v>0</v>
      </c>
      <c r="DP33" s="1" t="s">
        <v>81</v>
      </c>
      <c r="DQ33" s="1" t="str">
        <f t="shared" si="8"/>
        <v>H/617/7654 - Values and standards in the Police Service</v>
      </c>
      <c r="DR33" s="1" t="str">
        <f t="shared" si="9"/>
        <v>Not Applicable</v>
      </c>
      <c r="DS33" s="1">
        <f t="shared" si="7"/>
        <v>0</v>
      </c>
      <c r="DT33" s="1">
        <v>0</v>
      </c>
      <c r="DU33" s="1">
        <v>0</v>
      </c>
    </row>
    <row r="34" spans="3:125">
      <c r="C34" s="1">
        <v>2</v>
      </c>
      <c r="D34" s="1">
        <v>23</v>
      </c>
      <c r="E34" s="1" t="s">
        <v>52</v>
      </c>
      <c r="F34" s="2" t="s">
        <v>17</v>
      </c>
      <c r="G34" s="1" t="s">
        <v>29</v>
      </c>
      <c r="H34" s="1">
        <f t="shared" si="10"/>
        <v>0</v>
      </c>
      <c r="I34" s="1">
        <f t="shared" si="11"/>
        <v>0</v>
      </c>
      <c r="J34" s="1">
        <f t="shared" si="12"/>
        <v>0</v>
      </c>
      <c r="DP34" s="1" t="s">
        <v>104</v>
      </c>
      <c r="DQ34" s="1" t="str">
        <f t="shared" si="8"/>
        <v>H/617/7654 - Values and standards in the Police Service</v>
      </c>
      <c r="DR34" s="1" t="str">
        <f t="shared" si="9"/>
        <v>Not Yet Achieved</v>
      </c>
      <c r="DS34" s="1">
        <f t="shared" ref="DS34:DS65" si="15">IF(OR(DR34=0,LEFT(DR34,3)="Not"),0,VLOOKUP(DQ34,RawScores,VLOOKUP(DR34,$DK$4:$DL$6,2,FALSE),FALSE))</f>
        <v>0</v>
      </c>
      <c r="DT34" s="1">
        <v>0</v>
      </c>
      <c r="DU34" s="1">
        <v>1</v>
      </c>
    </row>
    <row r="35" spans="3:125">
      <c r="DP35" s="1" t="s">
        <v>127</v>
      </c>
      <c r="DQ35" s="1" t="str">
        <f t="shared" si="8"/>
        <v>H/617/7654 - Values and standards in the Police Service</v>
      </c>
      <c r="DR35" s="1" t="str">
        <f t="shared" si="9"/>
        <v>Pass</v>
      </c>
      <c r="DS35" s="1">
        <f t="shared" si="15"/>
        <v>0</v>
      </c>
      <c r="DT35" s="1">
        <f t="shared" ref="DT35:DT37" si="16">100/9</f>
        <v>11.111111111111111</v>
      </c>
      <c r="DU35" s="1">
        <v>0</v>
      </c>
    </row>
    <row r="36" spans="3:125">
      <c r="DP36" s="1" t="s">
        <v>150</v>
      </c>
      <c r="DQ36" s="1" t="str">
        <f t="shared" si="8"/>
        <v>H/617/7654 - Values and standards in the Police Service</v>
      </c>
      <c r="DR36" s="1" t="str">
        <f t="shared" si="9"/>
        <v>Merit</v>
      </c>
      <c r="DS36" s="1">
        <f t="shared" si="15"/>
        <v>0</v>
      </c>
      <c r="DT36" s="1">
        <f t="shared" si="16"/>
        <v>11.111111111111111</v>
      </c>
      <c r="DU36" s="1">
        <v>0</v>
      </c>
    </row>
    <row r="37" spans="3:125">
      <c r="DP37" s="1" t="s">
        <v>173</v>
      </c>
      <c r="DQ37" s="1" t="str">
        <f t="shared" si="8"/>
        <v>H/617/7654 - Values and standards in the Police Service</v>
      </c>
      <c r="DR37" s="1" t="str">
        <f t="shared" si="9"/>
        <v>Distinction</v>
      </c>
      <c r="DS37" s="1">
        <f t="shared" si="15"/>
        <v>0</v>
      </c>
      <c r="DT37" s="1">
        <f t="shared" si="16"/>
        <v>11.111111111111111</v>
      </c>
      <c r="DU37" s="1">
        <v>0</v>
      </c>
    </row>
    <row r="38" spans="3:125">
      <c r="DP38" s="1" t="s">
        <v>59</v>
      </c>
      <c r="DQ38" s="1" t="str">
        <f t="shared" si="8"/>
        <v>K/617/7655 - Mental and physical wellbeing in the Police Service</v>
      </c>
      <c r="DR38" s="1">
        <f t="shared" si="9"/>
        <v>0</v>
      </c>
      <c r="DS38" s="1">
        <f t="shared" si="15"/>
        <v>0</v>
      </c>
      <c r="DT38" s="1">
        <v>0</v>
      </c>
      <c r="DU38" s="1">
        <v>0</v>
      </c>
    </row>
    <row r="39" spans="3:125">
      <c r="DP39" s="1" t="s">
        <v>82</v>
      </c>
      <c r="DQ39" s="1" t="str">
        <f t="shared" si="8"/>
        <v>K/617/7655 - Mental and physical wellbeing in the Police Service</v>
      </c>
      <c r="DR39" s="1" t="str">
        <f t="shared" si="9"/>
        <v>Not Applicable</v>
      </c>
      <c r="DS39" s="1">
        <f t="shared" si="15"/>
        <v>0</v>
      </c>
      <c r="DT39" s="1">
        <v>0</v>
      </c>
      <c r="DU39" s="1">
        <v>0</v>
      </c>
    </row>
    <row r="40" spans="3:125">
      <c r="DP40" s="1" t="s">
        <v>105</v>
      </c>
      <c r="DQ40" s="1" t="str">
        <f t="shared" si="8"/>
        <v>K/617/7655 - Mental and physical wellbeing in the Police Service</v>
      </c>
      <c r="DR40" s="1" t="str">
        <f t="shared" si="9"/>
        <v>Not Yet Achieved</v>
      </c>
      <c r="DS40" s="1">
        <f t="shared" si="15"/>
        <v>0</v>
      </c>
      <c r="DT40" s="1">
        <v>0</v>
      </c>
      <c r="DU40" s="1">
        <v>1</v>
      </c>
    </row>
    <row r="41" spans="3:125">
      <c r="DP41" s="1" t="s">
        <v>128</v>
      </c>
      <c r="DQ41" s="1" t="str">
        <f t="shared" si="8"/>
        <v>K/617/7655 - Mental and physical wellbeing in the Police Service</v>
      </c>
      <c r="DR41" s="1" t="str">
        <f t="shared" si="9"/>
        <v>Pass</v>
      </c>
      <c r="DS41" s="1">
        <f t="shared" si="15"/>
        <v>0</v>
      </c>
      <c r="DT41" s="1">
        <f t="shared" ref="DT41:DT43" si="17">100/9</f>
        <v>11.111111111111111</v>
      </c>
      <c r="DU41" s="1">
        <v>0</v>
      </c>
    </row>
    <row r="42" spans="3:125">
      <c r="DP42" s="1" t="s">
        <v>151</v>
      </c>
      <c r="DQ42" s="1" t="str">
        <f t="shared" si="8"/>
        <v>K/617/7655 - Mental and physical wellbeing in the Police Service</v>
      </c>
      <c r="DR42" s="1" t="str">
        <f t="shared" si="9"/>
        <v>Merit</v>
      </c>
      <c r="DS42" s="1">
        <f t="shared" si="15"/>
        <v>0</v>
      </c>
      <c r="DT42" s="1">
        <f t="shared" si="17"/>
        <v>11.111111111111111</v>
      </c>
      <c r="DU42" s="1">
        <v>0</v>
      </c>
    </row>
    <row r="43" spans="3:125">
      <c r="DP43" s="1" t="s">
        <v>174</v>
      </c>
      <c r="DQ43" s="1" t="str">
        <f t="shared" si="8"/>
        <v>K/617/7655 - Mental and physical wellbeing in the Police Service</v>
      </c>
      <c r="DR43" s="1" t="str">
        <f t="shared" si="9"/>
        <v>Distinction</v>
      </c>
      <c r="DS43" s="1">
        <f t="shared" si="15"/>
        <v>0</v>
      </c>
      <c r="DT43" s="1">
        <f t="shared" si="17"/>
        <v>11.111111111111111</v>
      </c>
      <c r="DU43" s="1">
        <v>0</v>
      </c>
    </row>
    <row r="44" spans="3:125">
      <c r="DP44" s="1" t="s">
        <v>60</v>
      </c>
      <c r="DQ44" s="1" t="str">
        <f t="shared" si="8"/>
        <v>M/508/4061 - Carry out map reading and navigation across open country</v>
      </c>
      <c r="DR44" s="1">
        <f t="shared" si="9"/>
        <v>0</v>
      </c>
      <c r="DS44" s="1">
        <f t="shared" si="15"/>
        <v>0</v>
      </c>
      <c r="DT44" s="1">
        <v>0</v>
      </c>
      <c r="DU44" s="1">
        <v>0</v>
      </c>
    </row>
    <row r="45" spans="3:125">
      <c r="DP45" s="1" t="s">
        <v>83</v>
      </c>
      <c r="DQ45" s="1" t="str">
        <f t="shared" si="8"/>
        <v>M/508/4061 - Carry out map reading and navigation across open country</v>
      </c>
      <c r="DR45" s="1" t="str">
        <f t="shared" si="9"/>
        <v>Not Applicable</v>
      </c>
      <c r="DS45" s="1">
        <f t="shared" si="15"/>
        <v>0</v>
      </c>
      <c r="DT45" s="1">
        <v>0</v>
      </c>
      <c r="DU45" s="1">
        <v>0</v>
      </c>
    </row>
    <row r="46" spans="3:125">
      <c r="DP46" s="1" t="s">
        <v>106</v>
      </c>
      <c r="DQ46" s="1" t="str">
        <f t="shared" si="8"/>
        <v>M/508/4061 - Carry out map reading and navigation across open country</v>
      </c>
      <c r="DR46" s="1" t="str">
        <f t="shared" si="9"/>
        <v>Not Yet Achieved</v>
      </c>
      <c r="DS46" s="1">
        <f t="shared" si="15"/>
        <v>0</v>
      </c>
      <c r="DT46" s="1">
        <v>0</v>
      </c>
      <c r="DU46" s="1">
        <v>1</v>
      </c>
    </row>
    <row r="47" spans="3:125">
      <c r="DP47" s="1" t="s">
        <v>129</v>
      </c>
      <c r="DQ47" s="1" t="str">
        <f t="shared" si="8"/>
        <v>M/508/4061 - Carry out map reading and navigation across open country</v>
      </c>
      <c r="DR47" s="1" t="str">
        <f t="shared" si="9"/>
        <v>Pass</v>
      </c>
      <c r="DS47" s="1">
        <f t="shared" si="15"/>
        <v>0</v>
      </c>
      <c r="DT47" s="1">
        <f t="shared" ref="DT47:DT49" si="18">100/9</f>
        <v>11.111111111111111</v>
      </c>
      <c r="DU47" s="1">
        <v>0</v>
      </c>
    </row>
    <row r="48" spans="3:125">
      <c r="DP48" s="1" t="s">
        <v>152</v>
      </c>
      <c r="DQ48" s="1" t="str">
        <f t="shared" si="8"/>
        <v>M/508/4061 - Carry out map reading and navigation across open country</v>
      </c>
      <c r="DR48" s="1" t="str">
        <f t="shared" si="9"/>
        <v>Merit</v>
      </c>
      <c r="DS48" s="1">
        <f t="shared" si="15"/>
        <v>0</v>
      </c>
      <c r="DT48" s="1">
        <f t="shared" si="18"/>
        <v>11.111111111111111</v>
      </c>
      <c r="DU48" s="1">
        <v>0</v>
      </c>
    </row>
    <row r="49" spans="120:125">
      <c r="DP49" s="1" t="s">
        <v>175</v>
      </c>
      <c r="DQ49" s="1" t="str">
        <f t="shared" si="8"/>
        <v>M/508/4061 - Carry out map reading and navigation across open country</v>
      </c>
      <c r="DR49" s="1" t="str">
        <f t="shared" si="9"/>
        <v>Distinction</v>
      </c>
      <c r="DS49" s="1">
        <f t="shared" si="15"/>
        <v>0</v>
      </c>
      <c r="DT49" s="1">
        <f t="shared" si="18"/>
        <v>11.111111111111111</v>
      </c>
      <c r="DU49" s="1">
        <v>0</v>
      </c>
    </row>
    <row r="50" spans="120:125">
      <c r="DP50" s="1" t="s">
        <v>61</v>
      </c>
      <c r="DQ50" s="1" t="str">
        <f t="shared" si="8"/>
        <v>J/508/4065 - Understand conflict management and personal protection</v>
      </c>
      <c r="DR50" s="1">
        <f t="shared" si="9"/>
        <v>0</v>
      </c>
      <c r="DS50" s="1">
        <f t="shared" si="15"/>
        <v>0</v>
      </c>
      <c r="DT50" s="1">
        <v>0</v>
      </c>
      <c r="DU50" s="1">
        <v>0</v>
      </c>
    </row>
    <row r="51" spans="120:125">
      <c r="DP51" s="1" t="s">
        <v>84</v>
      </c>
      <c r="DQ51" s="1" t="str">
        <f t="shared" si="8"/>
        <v>J/508/4065 - Understand conflict management and personal protection</v>
      </c>
      <c r="DR51" s="1" t="str">
        <f t="shared" si="9"/>
        <v>Not Applicable</v>
      </c>
      <c r="DS51" s="1">
        <f t="shared" si="15"/>
        <v>0</v>
      </c>
      <c r="DT51" s="1">
        <v>0</v>
      </c>
      <c r="DU51" s="1">
        <v>0</v>
      </c>
    </row>
    <row r="52" spans="120:125">
      <c r="DP52" s="1" t="s">
        <v>107</v>
      </c>
      <c r="DQ52" s="1" t="str">
        <f t="shared" si="8"/>
        <v>J/508/4065 - Understand conflict management and personal protection</v>
      </c>
      <c r="DR52" s="1" t="str">
        <f t="shared" si="9"/>
        <v>Not Yet Achieved</v>
      </c>
      <c r="DS52" s="1">
        <f t="shared" si="15"/>
        <v>0</v>
      </c>
      <c r="DT52" s="1">
        <v>0</v>
      </c>
      <c r="DU52" s="1">
        <v>1</v>
      </c>
    </row>
    <row r="53" spans="120:125">
      <c r="DP53" s="1" t="s">
        <v>130</v>
      </c>
      <c r="DQ53" s="1" t="str">
        <f t="shared" si="8"/>
        <v>J/508/4065 - Understand conflict management and personal protection</v>
      </c>
      <c r="DR53" s="1" t="str">
        <f t="shared" si="9"/>
        <v>Pass</v>
      </c>
      <c r="DS53" s="1">
        <f t="shared" si="15"/>
        <v>0</v>
      </c>
      <c r="DT53" s="1">
        <f t="shared" ref="DT53:DT55" si="19">100/9</f>
        <v>11.111111111111111</v>
      </c>
      <c r="DU53" s="1">
        <v>0</v>
      </c>
    </row>
    <row r="54" spans="120:125">
      <c r="DP54" s="1" t="s">
        <v>153</v>
      </c>
      <c r="DQ54" s="1" t="str">
        <f t="shared" si="8"/>
        <v>J/508/4065 - Understand conflict management and personal protection</v>
      </c>
      <c r="DR54" s="1" t="str">
        <f t="shared" si="9"/>
        <v>Merit</v>
      </c>
      <c r="DS54" s="1">
        <f t="shared" si="15"/>
        <v>0</v>
      </c>
      <c r="DT54" s="1">
        <f t="shared" si="19"/>
        <v>11.111111111111111</v>
      </c>
      <c r="DU54" s="1">
        <v>0</v>
      </c>
    </row>
    <row r="55" spans="120:125">
      <c r="DP55" s="1" t="s">
        <v>176</v>
      </c>
      <c r="DQ55" s="1" t="str">
        <f t="shared" si="8"/>
        <v>J/508/4065 - Understand conflict management and personal protection</v>
      </c>
      <c r="DR55" s="1" t="str">
        <f t="shared" si="9"/>
        <v>Distinction</v>
      </c>
      <c r="DS55" s="1">
        <f t="shared" si="15"/>
        <v>0</v>
      </c>
      <c r="DT55" s="1">
        <f t="shared" si="19"/>
        <v>11.111111111111111</v>
      </c>
      <c r="DU55" s="1">
        <v>0</v>
      </c>
    </row>
    <row r="56" spans="120:125">
      <c r="DP56" s="1" t="s">
        <v>62</v>
      </c>
      <c r="DQ56" s="1" t="str">
        <f t="shared" si="8"/>
        <v>M/617/7656 - The influence of UK government, international organisations and the media on the Police Service</v>
      </c>
      <c r="DR56" s="1">
        <f t="shared" si="9"/>
        <v>0</v>
      </c>
      <c r="DS56" s="1">
        <f t="shared" si="15"/>
        <v>0</v>
      </c>
      <c r="DT56" s="1">
        <v>0</v>
      </c>
      <c r="DU56" s="1">
        <v>0</v>
      </c>
    </row>
    <row r="57" spans="120:125">
      <c r="DP57" s="1" t="s">
        <v>85</v>
      </c>
      <c r="DQ57" s="1" t="str">
        <f t="shared" si="8"/>
        <v>M/617/7656 - The influence of UK government, international organisations and the media on the Police Service</v>
      </c>
      <c r="DR57" s="1" t="str">
        <f t="shared" si="9"/>
        <v>Not Applicable</v>
      </c>
      <c r="DS57" s="1">
        <f t="shared" si="15"/>
        <v>0</v>
      </c>
      <c r="DT57" s="1">
        <v>0</v>
      </c>
      <c r="DU57" s="1">
        <v>0</v>
      </c>
    </row>
    <row r="58" spans="120:125">
      <c r="DP58" s="1" t="s">
        <v>108</v>
      </c>
      <c r="DQ58" s="1" t="str">
        <f t="shared" si="8"/>
        <v>M/617/7656 - The influence of UK government, international organisations and the media on the Police Service</v>
      </c>
      <c r="DR58" s="1" t="str">
        <f t="shared" si="9"/>
        <v>Not Yet Achieved</v>
      </c>
      <c r="DS58" s="1">
        <f t="shared" si="15"/>
        <v>0</v>
      </c>
      <c r="DT58" s="1">
        <v>0</v>
      </c>
      <c r="DU58" s="1">
        <v>1</v>
      </c>
    </row>
    <row r="59" spans="120:125">
      <c r="DP59" s="1" t="s">
        <v>131</v>
      </c>
      <c r="DQ59" s="1" t="str">
        <f t="shared" si="8"/>
        <v>M/617/7656 - The influence of UK government, international organisations and the media on the Police Service</v>
      </c>
      <c r="DR59" s="1" t="str">
        <f t="shared" si="9"/>
        <v>Pass</v>
      </c>
      <c r="DS59" s="1">
        <f t="shared" si="15"/>
        <v>0</v>
      </c>
      <c r="DT59" s="1">
        <f t="shared" ref="DT59:DT61" si="20">100/9</f>
        <v>11.111111111111111</v>
      </c>
      <c r="DU59" s="1">
        <v>0</v>
      </c>
    </row>
    <row r="60" spans="120:125">
      <c r="DP60" s="1" t="s">
        <v>154</v>
      </c>
      <c r="DQ60" s="1" t="str">
        <f t="shared" si="8"/>
        <v>M/617/7656 - The influence of UK government, international organisations and the media on the Police Service</v>
      </c>
      <c r="DR60" s="1" t="str">
        <f t="shared" si="9"/>
        <v>Merit</v>
      </c>
      <c r="DS60" s="1">
        <f t="shared" si="15"/>
        <v>0</v>
      </c>
      <c r="DT60" s="1">
        <f t="shared" si="20"/>
        <v>11.111111111111111</v>
      </c>
      <c r="DU60" s="1">
        <v>0</v>
      </c>
    </row>
    <row r="61" spans="120:125">
      <c r="DP61" s="1" t="s">
        <v>177</v>
      </c>
      <c r="DQ61" s="1" t="str">
        <f t="shared" si="8"/>
        <v>M/617/7656 - The influence of UK government, international organisations and the media on the Police Service</v>
      </c>
      <c r="DR61" s="1" t="str">
        <f t="shared" si="9"/>
        <v>Distinction</v>
      </c>
      <c r="DS61" s="1">
        <f t="shared" si="15"/>
        <v>0</v>
      </c>
      <c r="DT61" s="1">
        <f t="shared" si="20"/>
        <v>11.111111111111111</v>
      </c>
      <c r="DU61" s="1">
        <v>0</v>
      </c>
    </row>
    <row r="62" spans="120:125">
      <c r="DP62" s="1" t="s">
        <v>63</v>
      </c>
      <c r="DQ62" s="1" t="str">
        <f t="shared" si="8"/>
        <v>T/617/7657 - Collaboration between emergency services</v>
      </c>
      <c r="DR62" s="1">
        <f t="shared" si="9"/>
        <v>0</v>
      </c>
      <c r="DS62" s="1">
        <f t="shared" si="15"/>
        <v>0</v>
      </c>
      <c r="DT62" s="1">
        <v>0</v>
      </c>
      <c r="DU62" s="1">
        <v>0</v>
      </c>
    </row>
    <row r="63" spans="120:125">
      <c r="DP63" s="1" t="s">
        <v>86</v>
      </c>
      <c r="DQ63" s="1" t="str">
        <f t="shared" si="8"/>
        <v>T/617/7657 - Collaboration between emergency services</v>
      </c>
      <c r="DR63" s="1" t="str">
        <f t="shared" si="9"/>
        <v>Not Applicable</v>
      </c>
      <c r="DS63" s="1">
        <f t="shared" si="15"/>
        <v>0</v>
      </c>
      <c r="DT63" s="1">
        <v>0</v>
      </c>
      <c r="DU63" s="1">
        <v>0</v>
      </c>
    </row>
    <row r="64" spans="120:125">
      <c r="DP64" s="1" t="s">
        <v>109</v>
      </c>
      <c r="DQ64" s="1" t="str">
        <f t="shared" si="8"/>
        <v>T/617/7657 - Collaboration between emergency services</v>
      </c>
      <c r="DR64" s="1" t="str">
        <f t="shared" si="9"/>
        <v>Not Yet Achieved</v>
      </c>
      <c r="DS64" s="1">
        <f t="shared" si="15"/>
        <v>0</v>
      </c>
      <c r="DT64" s="1">
        <v>0</v>
      </c>
      <c r="DU64" s="1">
        <v>1</v>
      </c>
    </row>
    <row r="65" spans="120:125">
      <c r="DP65" s="1" t="s">
        <v>132</v>
      </c>
      <c r="DQ65" s="1" t="str">
        <f t="shared" si="8"/>
        <v>T/617/7657 - Collaboration between emergency services</v>
      </c>
      <c r="DR65" s="1" t="str">
        <f t="shared" si="9"/>
        <v>Pass</v>
      </c>
      <c r="DS65" s="1">
        <f t="shared" si="15"/>
        <v>0</v>
      </c>
      <c r="DT65" s="1">
        <f t="shared" ref="DT65:DT67" si="21">100/9</f>
        <v>11.111111111111111</v>
      </c>
      <c r="DU65" s="1">
        <v>0</v>
      </c>
    </row>
    <row r="66" spans="120:125">
      <c r="DP66" s="1" t="s">
        <v>155</v>
      </c>
      <c r="DQ66" s="1" t="str">
        <f t="shared" si="8"/>
        <v>T/617/7657 - Collaboration between emergency services</v>
      </c>
      <c r="DR66" s="1" t="str">
        <f t="shared" si="9"/>
        <v>Merit</v>
      </c>
      <c r="DS66" s="1">
        <f t="shared" ref="DS66:DS97" si="22">IF(OR(DR66=0,LEFT(DR66,3)="Not"),0,VLOOKUP(DQ66,RawScores,VLOOKUP(DR66,$DK$4:$DL$6,2,FALSE),FALSE))</f>
        <v>0</v>
      </c>
      <c r="DT66" s="1">
        <f t="shared" si="21"/>
        <v>11.111111111111111</v>
      </c>
      <c r="DU66" s="1">
        <v>0</v>
      </c>
    </row>
    <row r="67" spans="120:125">
      <c r="DP67" s="1" t="s">
        <v>178</v>
      </c>
      <c r="DQ67" s="1" t="str">
        <f t="shared" ref="DQ67:DQ130" si="23">LEFT(DP67,SEARCH("_",DP67)-1)</f>
        <v>T/617/7657 - Collaboration between emergency services</v>
      </c>
      <c r="DR67" s="1" t="str">
        <f t="shared" ref="DR67:DR130" si="24">IF(LEN(DP67)-LEN(DQ67)=1,0,RIGHT(DP67,LEN(DP67)-LEN(DQ67)-1))</f>
        <v>Distinction</v>
      </c>
      <c r="DS67" s="1">
        <f t="shared" si="22"/>
        <v>0</v>
      </c>
      <c r="DT67" s="1">
        <f t="shared" si="21"/>
        <v>11.111111111111111</v>
      </c>
      <c r="DU67" s="1">
        <v>0</v>
      </c>
    </row>
    <row r="68" spans="120:125">
      <c r="DP68" s="1" t="s">
        <v>64</v>
      </c>
      <c r="DQ68" s="1" t="str">
        <f t="shared" si="23"/>
        <v>A/617/7658 - Emergency planning and response in the Police Service</v>
      </c>
      <c r="DR68" s="1">
        <f t="shared" si="24"/>
        <v>0</v>
      </c>
      <c r="DS68" s="1">
        <f t="shared" si="22"/>
        <v>0</v>
      </c>
      <c r="DT68" s="1">
        <v>0</v>
      </c>
      <c r="DU68" s="1">
        <v>0</v>
      </c>
    </row>
    <row r="69" spans="120:125">
      <c r="DP69" s="1" t="s">
        <v>87</v>
      </c>
      <c r="DQ69" s="1" t="str">
        <f t="shared" si="23"/>
        <v>A/617/7658 - Emergency planning and response in the Police Service</v>
      </c>
      <c r="DR69" s="1" t="str">
        <f t="shared" si="24"/>
        <v>Not Applicable</v>
      </c>
      <c r="DS69" s="1">
        <f t="shared" si="22"/>
        <v>0</v>
      </c>
      <c r="DT69" s="1">
        <v>0</v>
      </c>
      <c r="DU69" s="1">
        <v>0</v>
      </c>
    </row>
    <row r="70" spans="120:125">
      <c r="DP70" s="1" t="s">
        <v>110</v>
      </c>
      <c r="DQ70" s="1" t="str">
        <f t="shared" si="23"/>
        <v>A/617/7658 - Emergency planning and response in the Police Service</v>
      </c>
      <c r="DR70" s="1" t="str">
        <f t="shared" si="24"/>
        <v>Not Yet Achieved</v>
      </c>
      <c r="DS70" s="1">
        <f t="shared" si="22"/>
        <v>0</v>
      </c>
      <c r="DT70" s="1">
        <v>0</v>
      </c>
      <c r="DU70" s="1">
        <v>1</v>
      </c>
    </row>
    <row r="71" spans="120:125">
      <c r="DP71" s="1" t="s">
        <v>133</v>
      </c>
      <c r="DQ71" s="1" t="str">
        <f t="shared" si="23"/>
        <v>A/617/7658 - Emergency planning and response in the Police Service</v>
      </c>
      <c r="DR71" s="1" t="str">
        <f t="shared" si="24"/>
        <v>Pass</v>
      </c>
      <c r="DS71" s="1">
        <f t="shared" si="22"/>
        <v>0</v>
      </c>
      <c r="DT71" s="1">
        <f t="shared" ref="DT71:DT73" si="25">100/9</f>
        <v>11.111111111111111</v>
      </c>
      <c r="DU71" s="1">
        <v>0</v>
      </c>
    </row>
    <row r="72" spans="120:125">
      <c r="DP72" s="1" t="s">
        <v>156</v>
      </c>
      <c r="DQ72" s="1" t="str">
        <f t="shared" si="23"/>
        <v>A/617/7658 - Emergency planning and response in the Police Service</v>
      </c>
      <c r="DR72" s="1" t="str">
        <f t="shared" si="24"/>
        <v>Merit</v>
      </c>
      <c r="DS72" s="1">
        <f t="shared" si="22"/>
        <v>0</v>
      </c>
      <c r="DT72" s="1">
        <f t="shared" si="25"/>
        <v>11.111111111111111</v>
      </c>
      <c r="DU72" s="1">
        <v>0</v>
      </c>
    </row>
    <row r="73" spans="120:125">
      <c r="DP73" s="1" t="s">
        <v>179</v>
      </c>
      <c r="DQ73" s="1" t="str">
        <f t="shared" si="23"/>
        <v>A/617/7658 - Emergency planning and response in the Police Service</v>
      </c>
      <c r="DR73" s="1" t="str">
        <f t="shared" si="24"/>
        <v>Distinction</v>
      </c>
      <c r="DS73" s="1">
        <f t="shared" si="22"/>
        <v>0</v>
      </c>
      <c r="DT73" s="1">
        <f t="shared" si="25"/>
        <v>11.111111111111111</v>
      </c>
      <c r="DU73" s="1">
        <v>0</v>
      </c>
    </row>
    <row r="74" spans="120:125">
      <c r="DP74" s="1" t="s">
        <v>65</v>
      </c>
      <c r="DQ74" s="1" t="str">
        <f t="shared" si="23"/>
        <v>F/617/7659 - Understand the impact of war and conflict on the Police Service</v>
      </c>
      <c r="DR74" s="1">
        <f t="shared" si="24"/>
        <v>0</v>
      </c>
      <c r="DS74" s="1">
        <f t="shared" si="22"/>
        <v>0</v>
      </c>
      <c r="DT74" s="1">
        <v>0</v>
      </c>
      <c r="DU74" s="1">
        <v>0</v>
      </c>
    </row>
    <row r="75" spans="120:125">
      <c r="DP75" s="1" t="s">
        <v>88</v>
      </c>
      <c r="DQ75" s="1" t="str">
        <f t="shared" si="23"/>
        <v>F/617/7659 - Understand the impact of war and conflict on the Police Service</v>
      </c>
      <c r="DR75" s="1" t="str">
        <f t="shared" si="24"/>
        <v>Not Applicable</v>
      </c>
      <c r="DS75" s="1">
        <f t="shared" si="22"/>
        <v>0</v>
      </c>
      <c r="DT75" s="1">
        <v>0</v>
      </c>
      <c r="DU75" s="1">
        <v>0</v>
      </c>
    </row>
    <row r="76" spans="120:125">
      <c r="DP76" s="1" t="s">
        <v>111</v>
      </c>
      <c r="DQ76" s="1" t="str">
        <f t="shared" si="23"/>
        <v>F/617/7659 - Understand the impact of war and conflict on the Police Service</v>
      </c>
      <c r="DR76" s="1" t="str">
        <f t="shared" si="24"/>
        <v>Not Yet Achieved</v>
      </c>
      <c r="DS76" s="1">
        <f t="shared" si="22"/>
        <v>0</v>
      </c>
      <c r="DT76" s="1">
        <v>0</v>
      </c>
      <c r="DU76" s="1">
        <v>1</v>
      </c>
    </row>
    <row r="77" spans="120:125">
      <c r="DP77" s="1" t="s">
        <v>134</v>
      </c>
      <c r="DQ77" s="1" t="str">
        <f t="shared" si="23"/>
        <v>F/617/7659 - Understand the impact of war and conflict on the Police Service</v>
      </c>
      <c r="DR77" s="1" t="str">
        <f t="shared" si="24"/>
        <v>Pass</v>
      </c>
      <c r="DS77" s="1">
        <f t="shared" si="22"/>
        <v>0</v>
      </c>
      <c r="DT77" s="1">
        <f t="shared" ref="DT77:DT79" si="26">100/9</f>
        <v>11.111111111111111</v>
      </c>
      <c r="DU77" s="1">
        <v>0</v>
      </c>
    </row>
    <row r="78" spans="120:125">
      <c r="DP78" s="1" t="s">
        <v>157</v>
      </c>
      <c r="DQ78" s="1" t="str">
        <f t="shared" si="23"/>
        <v>F/617/7659 - Understand the impact of war and conflict on the Police Service</v>
      </c>
      <c r="DR78" s="1" t="str">
        <f t="shared" si="24"/>
        <v>Merit</v>
      </c>
      <c r="DS78" s="1">
        <f t="shared" si="22"/>
        <v>0</v>
      </c>
      <c r="DT78" s="1">
        <f t="shared" si="26"/>
        <v>11.111111111111111</v>
      </c>
      <c r="DU78" s="1">
        <v>0</v>
      </c>
    </row>
    <row r="79" spans="120:125">
      <c r="DP79" s="1" t="s">
        <v>180</v>
      </c>
      <c r="DQ79" s="1" t="str">
        <f t="shared" si="23"/>
        <v>F/617/7659 - Understand the impact of war and conflict on the Police Service</v>
      </c>
      <c r="DR79" s="1" t="str">
        <f t="shared" si="24"/>
        <v>Distinction</v>
      </c>
      <c r="DS79" s="1">
        <f t="shared" si="22"/>
        <v>0</v>
      </c>
      <c r="DT79" s="1">
        <f t="shared" si="26"/>
        <v>11.111111111111111</v>
      </c>
      <c r="DU79" s="1">
        <v>0</v>
      </c>
    </row>
    <row r="80" spans="120:125">
      <c r="DP80" s="1" t="s">
        <v>66</v>
      </c>
      <c r="DQ80" s="1" t="str">
        <f t="shared" si="23"/>
        <v>T/617/7660 - Understanding discipline in the Police Service</v>
      </c>
      <c r="DR80" s="1">
        <f t="shared" si="24"/>
        <v>0</v>
      </c>
      <c r="DS80" s="1">
        <f t="shared" si="22"/>
        <v>0</v>
      </c>
      <c r="DT80" s="1">
        <v>0</v>
      </c>
      <c r="DU80" s="1">
        <v>0</v>
      </c>
    </row>
    <row r="81" spans="120:125">
      <c r="DP81" s="1" t="s">
        <v>89</v>
      </c>
      <c r="DQ81" s="1" t="str">
        <f t="shared" si="23"/>
        <v>T/617/7660 - Understanding discipline in the Police Service</v>
      </c>
      <c r="DR81" s="1" t="str">
        <f t="shared" si="24"/>
        <v>Not Applicable</v>
      </c>
      <c r="DS81" s="1">
        <f t="shared" si="22"/>
        <v>0</v>
      </c>
      <c r="DT81" s="1">
        <v>0</v>
      </c>
      <c r="DU81" s="1">
        <v>0</v>
      </c>
    </row>
    <row r="82" spans="120:125">
      <c r="DP82" s="1" t="s">
        <v>112</v>
      </c>
      <c r="DQ82" s="1" t="str">
        <f t="shared" si="23"/>
        <v>T/617/7660 - Understanding discipline in the Police Service</v>
      </c>
      <c r="DR82" s="1" t="str">
        <f t="shared" si="24"/>
        <v>Not Yet Achieved</v>
      </c>
      <c r="DS82" s="1">
        <f t="shared" si="22"/>
        <v>0</v>
      </c>
      <c r="DT82" s="1">
        <v>0</v>
      </c>
      <c r="DU82" s="1">
        <v>1</v>
      </c>
    </row>
    <row r="83" spans="120:125">
      <c r="DP83" s="1" t="s">
        <v>135</v>
      </c>
      <c r="DQ83" s="1" t="str">
        <f t="shared" si="23"/>
        <v>T/617/7660 - Understanding discipline in the Police Service</v>
      </c>
      <c r="DR83" s="1" t="str">
        <f t="shared" si="24"/>
        <v>Pass</v>
      </c>
      <c r="DS83" s="1">
        <f t="shared" si="22"/>
        <v>0</v>
      </c>
      <c r="DT83" s="1">
        <f t="shared" ref="DT83:DT85" si="27">100/9</f>
        <v>11.111111111111111</v>
      </c>
      <c r="DU83" s="1">
        <v>0</v>
      </c>
    </row>
    <row r="84" spans="120:125">
      <c r="DP84" s="1" t="s">
        <v>158</v>
      </c>
      <c r="DQ84" s="1" t="str">
        <f t="shared" si="23"/>
        <v>T/617/7660 - Understanding discipline in the Police Service</v>
      </c>
      <c r="DR84" s="1" t="str">
        <f t="shared" si="24"/>
        <v>Merit</v>
      </c>
      <c r="DS84" s="1">
        <f t="shared" si="22"/>
        <v>0</v>
      </c>
      <c r="DT84" s="1">
        <f t="shared" si="27"/>
        <v>11.111111111111111</v>
      </c>
      <c r="DU84" s="1">
        <v>0</v>
      </c>
    </row>
    <row r="85" spans="120:125">
      <c r="DP85" s="1" t="s">
        <v>181</v>
      </c>
      <c r="DQ85" s="1" t="str">
        <f t="shared" si="23"/>
        <v>T/617/7660 - Understanding discipline in the Police Service</v>
      </c>
      <c r="DR85" s="1" t="str">
        <f t="shared" si="24"/>
        <v>Distinction</v>
      </c>
      <c r="DS85" s="1">
        <f t="shared" si="22"/>
        <v>0</v>
      </c>
      <c r="DT85" s="1">
        <f t="shared" si="27"/>
        <v>11.111111111111111</v>
      </c>
      <c r="DU85" s="1">
        <v>0</v>
      </c>
    </row>
    <row r="86" spans="120:125">
      <c r="DP86" s="1" t="s">
        <v>67</v>
      </c>
      <c r="DQ86" s="1" t="str">
        <f t="shared" si="23"/>
        <v>A/617/7661 - UK legal systems and the Police Service</v>
      </c>
      <c r="DR86" s="1">
        <f t="shared" si="24"/>
        <v>0</v>
      </c>
      <c r="DS86" s="1">
        <f t="shared" si="22"/>
        <v>0</v>
      </c>
      <c r="DT86" s="1">
        <v>0</v>
      </c>
      <c r="DU86" s="1">
        <v>0</v>
      </c>
    </row>
    <row r="87" spans="120:125">
      <c r="DP87" s="1" t="s">
        <v>90</v>
      </c>
      <c r="DQ87" s="1" t="str">
        <f t="shared" si="23"/>
        <v>A/617/7661 - UK legal systems and the Police Service</v>
      </c>
      <c r="DR87" s="1" t="str">
        <f t="shared" si="24"/>
        <v>Not Applicable</v>
      </c>
      <c r="DS87" s="1">
        <f t="shared" si="22"/>
        <v>0</v>
      </c>
      <c r="DT87" s="1">
        <v>0</v>
      </c>
      <c r="DU87" s="1">
        <v>0</v>
      </c>
    </row>
    <row r="88" spans="120:125">
      <c r="DP88" s="1" t="s">
        <v>113</v>
      </c>
      <c r="DQ88" s="1" t="str">
        <f t="shared" si="23"/>
        <v>A/617/7661 - UK legal systems and the Police Service</v>
      </c>
      <c r="DR88" s="1" t="str">
        <f t="shared" si="24"/>
        <v>Not Yet Achieved</v>
      </c>
      <c r="DS88" s="1">
        <f t="shared" si="22"/>
        <v>0</v>
      </c>
      <c r="DT88" s="1">
        <v>0</v>
      </c>
      <c r="DU88" s="1">
        <v>1</v>
      </c>
    </row>
    <row r="89" spans="120:125">
      <c r="DP89" s="1" t="s">
        <v>136</v>
      </c>
      <c r="DQ89" s="1" t="str">
        <f t="shared" si="23"/>
        <v>A/617/7661 - UK legal systems and the Police Service</v>
      </c>
      <c r="DR89" s="1" t="str">
        <f t="shared" si="24"/>
        <v>Pass</v>
      </c>
      <c r="DS89" s="1">
        <f t="shared" si="22"/>
        <v>0</v>
      </c>
      <c r="DT89" s="1">
        <f t="shared" ref="DT89:DT91" si="28">100/9</f>
        <v>11.111111111111111</v>
      </c>
      <c r="DU89" s="1">
        <v>0</v>
      </c>
    </row>
    <row r="90" spans="120:125">
      <c r="DP90" s="1" t="s">
        <v>159</v>
      </c>
      <c r="DQ90" s="1" t="str">
        <f t="shared" si="23"/>
        <v>A/617/7661 - UK legal systems and the Police Service</v>
      </c>
      <c r="DR90" s="1" t="str">
        <f t="shared" si="24"/>
        <v>Merit</v>
      </c>
      <c r="DS90" s="1">
        <f t="shared" si="22"/>
        <v>0</v>
      </c>
      <c r="DT90" s="1">
        <f t="shared" si="28"/>
        <v>11.111111111111111</v>
      </c>
      <c r="DU90" s="1">
        <v>0</v>
      </c>
    </row>
    <row r="91" spans="120:125">
      <c r="DP91" s="1" t="s">
        <v>182</v>
      </c>
      <c r="DQ91" s="1" t="str">
        <f t="shared" si="23"/>
        <v>A/617/7661 - UK legal systems and the Police Service</v>
      </c>
      <c r="DR91" s="1" t="str">
        <f t="shared" si="24"/>
        <v>Distinction</v>
      </c>
      <c r="DS91" s="1">
        <f t="shared" si="22"/>
        <v>0</v>
      </c>
      <c r="DT91" s="1">
        <f t="shared" si="28"/>
        <v>11.111111111111111</v>
      </c>
      <c r="DU91" s="1">
        <v>0</v>
      </c>
    </row>
    <row r="92" spans="120:125">
      <c r="DP92" s="1" t="s">
        <v>68</v>
      </c>
      <c r="DQ92" s="1" t="str">
        <f t="shared" si="23"/>
        <v>H/508/4073 - Crime scene investigation</v>
      </c>
      <c r="DR92" s="1">
        <f t="shared" si="24"/>
        <v>0</v>
      </c>
      <c r="DS92" s="1">
        <f t="shared" si="22"/>
        <v>0</v>
      </c>
      <c r="DT92" s="1">
        <v>0</v>
      </c>
      <c r="DU92" s="1">
        <v>0</v>
      </c>
    </row>
    <row r="93" spans="120:125">
      <c r="DP93" s="1" t="s">
        <v>91</v>
      </c>
      <c r="DQ93" s="1" t="str">
        <f t="shared" si="23"/>
        <v>H/508/4073 - Crime scene investigation</v>
      </c>
      <c r="DR93" s="1" t="str">
        <f t="shared" si="24"/>
        <v>Not Applicable</v>
      </c>
      <c r="DS93" s="1">
        <f t="shared" si="22"/>
        <v>0</v>
      </c>
      <c r="DT93" s="1">
        <v>0</v>
      </c>
      <c r="DU93" s="1">
        <v>0</v>
      </c>
    </row>
    <row r="94" spans="120:125">
      <c r="DP94" s="1" t="s">
        <v>114</v>
      </c>
      <c r="DQ94" s="1" t="str">
        <f t="shared" si="23"/>
        <v>H/508/4073 - Crime scene investigation</v>
      </c>
      <c r="DR94" s="1" t="str">
        <f t="shared" si="24"/>
        <v>Not Yet Achieved</v>
      </c>
      <c r="DS94" s="1">
        <f t="shared" si="22"/>
        <v>0</v>
      </c>
      <c r="DT94" s="1">
        <v>0</v>
      </c>
      <c r="DU94" s="1">
        <v>1</v>
      </c>
    </row>
    <row r="95" spans="120:125">
      <c r="DP95" s="1" t="s">
        <v>137</v>
      </c>
      <c r="DQ95" s="1" t="str">
        <f t="shared" si="23"/>
        <v>H/508/4073 - Crime scene investigation</v>
      </c>
      <c r="DR95" s="1" t="str">
        <f t="shared" si="24"/>
        <v>Pass</v>
      </c>
      <c r="DS95" s="1">
        <f t="shared" si="22"/>
        <v>0</v>
      </c>
      <c r="DT95" s="1">
        <f t="shared" ref="DT95:DT97" si="29">100/9</f>
        <v>11.111111111111111</v>
      </c>
      <c r="DU95" s="1">
        <v>0</v>
      </c>
    </row>
    <row r="96" spans="120:125">
      <c r="DP96" s="1" t="s">
        <v>160</v>
      </c>
      <c r="DQ96" s="1" t="str">
        <f t="shared" si="23"/>
        <v>H/508/4073 - Crime scene investigation</v>
      </c>
      <c r="DR96" s="1" t="str">
        <f t="shared" si="24"/>
        <v>Merit</v>
      </c>
      <c r="DS96" s="1">
        <f t="shared" si="22"/>
        <v>0</v>
      </c>
      <c r="DT96" s="1">
        <f t="shared" si="29"/>
        <v>11.111111111111111</v>
      </c>
      <c r="DU96" s="1">
        <v>0</v>
      </c>
    </row>
    <row r="97" spans="120:125">
      <c r="DP97" s="1" t="s">
        <v>183</v>
      </c>
      <c r="DQ97" s="1" t="str">
        <f t="shared" si="23"/>
        <v>H/508/4073 - Crime scene investigation</v>
      </c>
      <c r="DR97" s="1" t="str">
        <f t="shared" si="24"/>
        <v>Distinction</v>
      </c>
      <c r="DS97" s="1">
        <f t="shared" si="22"/>
        <v>0</v>
      </c>
      <c r="DT97" s="1">
        <f t="shared" si="29"/>
        <v>11.111111111111111</v>
      </c>
      <c r="DU97" s="1">
        <v>0</v>
      </c>
    </row>
    <row r="98" spans="120:125">
      <c r="DP98" s="1" t="s">
        <v>69</v>
      </c>
      <c r="DQ98" s="1" t="str">
        <f t="shared" si="23"/>
        <v>F/617/7662 - ICT in the Police Service</v>
      </c>
      <c r="DR98" s="1">
        <f t="shared" si="24"/>
        <v>0</v>
      </c>
      <c r="DS98" s="1">
        <f t="shared" ref="DS98:DS129" si="30">IF(OR(DR98=0,LEFT(DR98,3)="Not"),0,VLOOKUP(DQ98,RawScores,VLOOKUP(DR98,$DK$4:$DL$6,2,FALSE),FALSE))</f>
        <v>0</v>
      </c>
      <c r="DT98" s="1">
        <v>0</v>
      </c>
      <c r="DU98" s="1">
        <v>0</v>
      </c>
    </row>
    <row r="99" spans="120:125">
      <c r="DP99" s="1" t="s">
        <v>92</v>
      </c>
      <c r="DQ99" s="1" t="str">
        <f t="shared" si="23"/>
        <v>F/617/7662 - ICT in the Police Service</v>
      </c>
      <c r="DR99" s="1" t="str">
        <f t="shared" si="24"/>
        <v>Not Applicable</v>
      </c>
      <c r="DS99" s="1">
        <f t="shared" si="30"/>
        <v>0</v>
      </c>
      <c r="DT99" s="1">
        <v>0</v>
      </c>
      <c r="DU99" s="1">
        <v>0</v>
      </c>
    </row>
    <row r="100" spans="120:125">
      <c r="DP100" s="1" t="s">
        <v>115</v>
      </c>
      <c r="DQ100" s="1" t="str">
        <f t="shared" si="23"/>
        <v>F/617/7662 - ICT in the Police Service</v>
      </c>
      <c r="DR100" s="1" t="str">
        <f t="shared" si="24"/>
        <v>Not Yet Achieved</v>
      </c>
      <c r="DS100" s="1">
        <f t="shared" si="30"/>
        <v>0</v>
      </c>
      <c r="DT100" s="1">
        <v>0</v>
      </c>
      <c r="DU100" s="1">
        <v>1</v>
      </c>
    </row>
    <row r="101" spans="120:125">
      <c r="DP101" s="1" t="s">
        <v>138</v>
      </c>
      <c r="DQ101" s="1" t="str">
        <f t="shared" si="23"/>
        <v>F/617/7662 - ICT in the Police Service</v>
      </c>
      <c r="DR101" s="1" t="str">
        <f t="shared" si="24"/>
        <v>Pass</v>
      </c>
      <c r="DS101" s="1">
        <f t="shared" si="30"/>
        <v>0</v>
      </c>
      <c r="DT101" s="1">
        <f t="shared" ref="DT101:DT103" si="31">100/9</f>
        <v>11.111111111111111</v>
      </c>
      <c r="DU101" s="1">
        <v>0</v>
      </c>
    </row>
    <row r="102" spans="120:125">
      <c r="DP102" s="1" t="s">
        <v>161</v>
      </c>
      <c r="DQ102" s="1" t="str">
        <f t="shared" si="23"/>
        <v>F/617/7662 - ICT in the Police Service</v>
      </c>
      <c r="DR102" s="1" t="str">
        <f t="shared" si="24"/>
        <v>Merit</v>
      </c>
      <c r="DS102" s="1">
        <f t="shared" si="30"/>
        <v>0</v>
      </c>
      <c r="DT102" s="1">
        <f t="shared" si="31"/>
        <v>11.111111111111111</v>
      </c>
      <c r="DU102" s="1">
        <v>0</v>
      </c>
    </row>
    <row r="103" spans="120:125">
      <c r="DP103" s="1" t="s">
        <v>184</v>
      </c>
      <c r="DQ103" s="1" t="str">
        <f t="shared" si="23"/>
        <v>F/617/7662 - ICT in the Police Service</v>
      </c>
      <c r="DR103" s="1" t="str">
        <f t="shared" si="24"/>
        <v>Distinction</v>
      </c>
      <c r="DS103" s="1">
        <f t="shared" si="30"/>
        <v>0</v>
      </c>
      <c r="DT103" s="1">
        <f t="shared" si="31"/>
        <v>11.111111111111111</v>
      </c>
      <c r="DU103" s="1">
        <v>0</v>
      </c>
    </row>
    <row r="104" spans="120:125">
      <c r="DP104" s="1" t="s">
        <v>70</v>
      </c>
      <c r="DQ104" s="1" t="str">
        <f t="shared" si="23"/>
        <v>J/617/7663 - Volunteering in the Police Service</v>
      </c>
      <c r="DR104" s="1">
        <f t="shared" si="24"/>
        <v>0</v>
      </c>
      <c r="DS104" s="1">
        <f t="shared" si="30"/>
        <v>0</v>
      </c>
      <c r="DT104" s="1">
        <v>0</v>
      </c>
      <c r="DU104" s="1">
        <v>0</v>
      </c>
    </row>
    <row r="105" spans="120:125">
      <c r="DP105" s="1" t="s">
        <v>93</v>
      </c>
      <c r="DQ105" s="1" t="str">
        <f t="shared" si="23"/>
        <v>J/617/7663 - Volunteering in the Police Service</v>
      </c>
      <c r="DR105" s="1" t="str">
        <f t="shared" si="24"/>
        <v>Not Applicable</v>
      </c>
      <c r="DS105" s="1">
        <f t="shared" si="30"/>
        <v>0</v>
      </c>
      <c r="DT105" s="1">
        <v>0</v>
      </c>
      <c r="DU105" s="1">
        <v>0</v>
      </c>
    </row>
    <row r="106" spans="120:125">
      <c r="DP106" s="1" t="s">
        <v>116</v>
      </c>
      <c r="DQ106" s="1" t="str">
        <f t="shared" si="23"/>
        <v>J/617/7663 - Volunteering in the Police Service</v>
      </c>
      <c r="DR106" s="1" t="str">
        <f t="shared" si="24"/>
        <v>Not Yet Achieved</v>
      </c>
      <c r="DS106" s="1">
        <f t="shared" si="30"/>
        <v>0</v>
      </c>
      <c r="DT106" s="1">
        <v>0</v>
      </c>
      <c r="DU106" s="1">
        <v>1</v>
      </c>
    </row>
    <row r="107" spans="120:125">
      <c r="DP107" s="1" t="s">
        <v>139</v>
      </c>
      <c r="DQ107" s="1" t="str">
        <f t="shared" si="23"/>
        <v>J/617/7663 - Volunteering in the Police Service</v>
      </c>
      <c r="DR107" s="1" t="str">
        <f t="shared" si="24"/>
        <v>Pass</v>
      </c>
      <c r="DS107" s="1">
        <f t="shared" si="30"/>
        <v>0</v>
      </c>
      <c r="DT107" s="1">
        <f t="shared" ref="DT107:DT109" si="32">100/9</f>
        <v>11.111111111111111</v>
      </c>
      <c r="DU107" s="1">
        <v>0</v>
      </c>
    </row>
    <row r="108" spans="120:125">
      <c r="DP108" s="1" t="s">
        <v>162</v>
      </c>
      <c r="DQ108" s="1" t="str">
        <f t="shared" si="23"/>
        <v>J/617/7663 - Volunteering in the Police Service</v>
      </c>
      <c r="DR108" s="1" t="str">
        <f t="shared" si="24"/>
        <v>Merit</v>
      </c>
      <c r="DS108" s="1">
        <f t="shared" si="30"/>
        <v>0</v>
      </c>
      <c r="DT108" s="1">
        <f t="shared" si="32"/>
        <v>11.111111111111111</v>
      </c>
      <c r="DU108" s="1">
        <v>0</v>
      </c>
    </row>
    <row r="109" spans="120:125">
      <c r="DP109" s="1" t="s">
        <v>185</v>
      </c>
      <c r="DQ109" s="1" t="str">
        <f t="shared" si="23"/>
        <v>J/617/7663 - Volunteering in the Police Service</v>
      </c>
      <c r="DR109" s="1" t="str">
        <f t="shared" si="24"/>
        <v>Distinction</v>
      </c>
      <c r="DS109" s="1">
        <f t="shared" si="30"/>
        <v>0</v>
      </c>
      <c r="DT109" s="1">
        <f t="shared" si="32"/>
        <v>11.111111111111111</v>
      </c>
      <c r="DU109" s="1">
        <v>0</v>
      </c>
    </row>
    <row r="110" spans="120:125">
      <c r="DP110" s="1" t="s">
        <v>71</v>
      </c>
      <c r="DQ110" s="1" t="str">
        <f t="shared" si="23"/>
        <v>L/617/7664 - Safeguarding and the Prevent Duty</v>
      </c>
      <c r="DR110" s="1">
        <f t="shared" si="24"/>
        <v>0</v>
      </c>
      <c r="DS110" s="1">
        <f t="shared" si="30"/>
        <v>0</v>
      </c>
      <c r="DT110" s="1">
        <v>0</v>
      </c>
      <c r="DU110" s="1">
        <v>0</v>
      </c>
    </row>
    <row r="111" spans="120:125">
      <c r="DP111" s="1" t="s">
        <v>94</v>
      </c>
      <c r="DQ111" s="1" t="str">
        <f t="shared" si="23"/>
        <v>L/617/7664 - Safeguarding and the Prevent Duty</v>
      </c>
      <c r="DR111" s="1" t="str">
        <f t="shared" si="24"/>
        <v>Not Applicable</v>
      </c>
      <c r="DS111" s="1">
        <f t="shared" si="30"/>
        <v>0</v>
      </c>
      <c r="DT111" s="1">
        <v>0</v>
      </c>
      <c r="DU111" s="1">
        <v>0</v>
      </c>
    </row>
    <row r="112" spans="120:125">
      <c r="DP112" s="1" t="s">
        <v>117</v>
      </c>
      <c r="DQ112" s="1" t="str">
        <f t="shared" si="23"/>
        <v>L/617/7664 - Safeguarding and the Prevent Duty</v>
      </c>
      <c r="DR112" s="1" t="str">
        <f t="shared" si="24"/>
        <v>Not Yet Achieved</v>
      </c>
      <c r="DS112" s="1">
        <f t="shared" si="30"/>
        <v>0</v>
      </c>
      <c r="DT112" s="1">
        <v>0</v>
      </c>
      <c r="DU112" s="1">
        <v>1</v>
      </c>
    </row>
    <row r="113" spans="120:125">
      <c r="DP113" s="1" t="s">
        <v>140</v>
      </c>
      <c r="DQ113" s="1" t="str">
        <f t="shared" si="23"/>
        <v>L/617/7664 - Safeguarding and the Prevent Duty</v>
      </c>
      <c r="DR113" s="1" t="str">
        <f t="shared" si="24"/>
        <v>Pass</v>
      </c>
      <c r="DS113" s="1">
        <f t="shared" si="30"/>
        <v>0</v>
      </c>
      <c r="DT113" s="1">
        <f t="shared" ref="DT113:DT115" si="33">100/9</f>
        <v>11.111111111111111</v>
      </c>
      <c r="DU113" s="1">
        <v>0</v>
      </c>
    </row>
    <row r="114" spans="120:125">
      <c r="DP114" s="1" t="s">
        <v>163</v>
      </c>
      <c r="DQ114" s="1" t="str">
        <f t="shared" si="23"/>
        <v>L/617/7664 - Safeguarding and the Prevent Duty</v>
      </c>
      <c r="DR114" s="1" t="str">
        <f t="shared" si="24"/>
        <v>Merit</v>
      </c>
      <c r="DS114" s="1">
        <f t="shared" si="30"/>
        <v>0</v>
      </c>
      <c r="DT114" s="1">
        <f t="shared" si="33"/>
        <v>11.111111111111111</v>
      </c>
      <c r="DU114" s="1">
        <v>0</v>
      </c>
    </row>
    <row r="115" spans="120:125">
      <c r="DP115" s="1" t="s">
        <v>186</v>
      </c>
      <c r="DQ115" s="1" t="str">
        <f t="shared" si="23"/>
        <v>L/617/7664 - Safeguarding and the Prevent Duty</v>
      </c>
      <c r="DR115" s="1" t="str">
        <f t="shared" si="24"/>
        <v>Distinction</v>
      </c>
      <c r="DS115" s="1">
        <f t="shared" si="30"/>
        <v>0</v>
      </c>
      <c r="DT115" s="1">
        <f t="shared" si="33"/>
        <v>11.111111111111111</v>
      </c>
      <c r="DU115" s="1">
        <v>0</v>
      </c>
    </row>
    <row r="116" spans="120:125">
      <c r="DP116" s="1" t="s">
        <v>72</v>
      </c>
      <c r="DQ116" s="1" t="str">
        <f t="shared" si="23"/>
        <v xml:space="preserve">R/617/7665 - The development of the UK Police Service </v>
      </c>
      <c r="DR116" s="1">
        <f t="shared" si="24"/>
        <v>0</v>
      </c>
      <c r="DS116" s="1">
        <f t="shared" si="30"/>
        <v>0</v>
      </c>
      <c r="DT116" s="1">
        <v>0</v>
      </c>
      <c r="DU116" s="1">
        <v>0</v>
      </c>
    </row>
    <row r="117" spans="120:125">
      <c r="DP117" s="1" t="s">
        <v>95</v>
      </c>
      <c r="DQ117" s="1" t="str">
        <f t="shared" si="23"/>
        <v xml:space="preserve">R/617/7665 - The development of the UK Police Service </v>
      </c>
      <c r="DR117" s="1" t="str">
        <f t="shared" si="24"/>
        <v>Not Applicable</v>
      </c>
      <c r="DS117" s="1">
        <f t="shared" si="30"/>
        <v>0</v>
      </c>
      <c r="DT117" s="1">
        <v>0</v>
      </c>
      <c r="DU117" s="1">
        <v>0</v>
      </c>
    </row>
    <row r="118" spans="120:125">
      <c r="DP118" s="1" t="s">
        <v>118</v>
      </c>
      <c r="DQ118" s="1" t="str">
        <f t="shared" si="23"/>
        <v xml:space="preserve">R/617/7665 - The development of the UK Police Service </v>
      </c>
      <c r="DR118" s="1" t="str">
        <f t="shared" si="24"/>
        <v>Not Yet Achieved</v>
      </c>
      <c r="DS118" s="1">
        <f t="shared" si="30"/>
        <v>0</v>
      </c>
      <c r="DT118" s="1">
        <v>0</v>
      </c>
      <c r="DU118" s="1">
        <v>1</v>
      </c>
    </row>
    <row r="119" spans="120:125">
      <c r="DP119" s="1" t="s">
        <v>141</v>
      </c>
      <c r="DQ119" s="1" t="str">
        <f t="shared" si="23"/>
        <v xml:space="preserve">R/617/7665 - The development of the UK Police Service </v>
      </c>
      <c r="DR119" s="1" t="str">
        <f t="shared" si="24"/>
        <v>Pass</v>
      </c>
      <c r="DS119" s="1">
        <f t="shared" si="30"/>
        <v>0</v>
      </c>
      <c r="DT119" s="1">
        <f t="shared" ref="DT119:DT121" si="34">100/9</f>
        <v>11.111111111111111</v>
      </c>
      <c r="DU119" s="1">
        <v>0</v>
      </c>
    </row>
    <row r="120" spans="120:125">
      <c r="DP120" s="1" t="s">
        <v>164</v>
      </c>
      <c r="DQ120" s="1" t="str">
        <f t="shared" si="23"/>
        <v xml:space="preserve">R/617/7665 - The development of the UK Police Service </v>
      </c>
      <c r="DR120" s="1" t="str">
        <f t="shared" si="24"/>
        <v>Merit</v>
      </c>
      <c r="DS120" s="1">
        <f t="shared" si="30"/>
        <v>0</v>
      </c>
      <c r="DT120" s="1">
        <f t="shared" si="34"/>
        <v>11.111111111111111</v>
      </c>
      <c r="DU120" s="1">
        <v>0</v>
      </c>
    </row>
    <row r="121" spans="120:125">
      <c r="DP121" s="1" t="s">
        <v>187</v>
      </c>
      <c r="DQ121" s="1" t="str">
        <f t="shared" si="23"/>
        <v xml:space="preserve">R/617/7665 - The development of the UK Police Service </v>
      </c>
      <c r="DR121" s="1" t="str">
        <f t="shared" si="24"/>
        <v>Distinction</v>
      </c>
      <c r="DS121" s="1">
        <f t="shared" si="30"/>
        <v>0</v>
      </c>
      <c r="DT121" s="1">
        <f t="shared" si="34"/>
        <v>11.111111111111111</v>
      </c>
      <c r="DU121" s="1">
        <v>0</v>
      </c>
    </row>
    <row r="122" spans="120:125">
      <c r="DP122" s="1" t="s">
        <v>73</v>
      </c>
      <c r="DQ122" s="1" t="str">
        <f t="shared" si="23"/>
        <v>Y/617/7666 - Neighbourhood Policing</v>
      </c>
      <c r="DR122" s="1">
        <f t="shared" si="24"/>
        <v>0</v>
      </c>
      <c r="DS122" s="1">
        <f t="shared" si="30"/>
        <v>0</v>
      </c>
      <c r="DT122" s="1">
        <v>0</v>
      </c>
      <c r="DU122" s="1">
        <v>0</v>
      </c>
    </row>
    <row r="123" spans="120:125">
      <c r="DP123" s="1" t="s">
        <v>96</v>
      </c>
      <c r="DQ123" s="1" t="str">
        <f t="shared" si="23"/>
        <v>Y/617/7666 - Neighbourhood Policing</v>
      </c>
      <c r="DR123" s="1" t="str">
        <f t="shared" si="24"/>
        <v>Not Applicable</v>
      </c>
      <c r="DS123" s="1">
        <f t="shared" si="30"/>
        <v>0</v>
      </c>
      <c r="DT123" s="1">
        <v>0</v>
      </c>
      <c r="DU123" s="1">
        <v>0</v>
      </c>
    </row>
    <row r="124" spans="120:125">
      <c r="DP124" s="1" t="s">
        <v>119</v>
      </c>
      <c r="DQ124" s="1" t="str">
        <f t="shared" si="23"/>
        <v>Y/617/7666 - Neighbourhood Policing</v>
      </c>
      <c r="DR124" s="1" t="str">
        <f t="shared" si="24"/>
        <v>Not Yet Achieved</v>
      </c>
      <c r="DS124" s="1">
        <f t="shared" si="30"/>
        <v>0</v>
      </c>
      <c r="DT124" s="1">
        <v>0</v>
      </c>
      <c r="DU124" s="1">
        <v>1</v>
      </c>
    </row>
    <row r="125" spans="120:125">
      <c r="DP125" s="1" t="s">
        <v>142</v>
      </c>
      <c r="DQ125" s="1" t="str">
        <f t="shared" si="23"/>
        <v>Y/617/7666 - Neighbourhood Policing</v>
      </c>
      <c r="DR125" s="1" t="str">
        <f t="shared" si="24"/>
        <v>Pass</v>
      </c>
      <c r="DS125" s="1">
        <f t="shared" si="30"/>
        <v>0</v>
      </c>
      <c r="DT125" s="1">
        <f t="shared" ref="DT125:DT127" si="35">100/9</f>
        <v>11.111111111111111</v>
      </c>
      <c r="DU125" s="1">
        <v>0</v>
      </c>
    </row>
    <row r="126" spans="120:125">
      <c r="DP126" s="1" t="s">
        <v>165</v>
      </c>
      <c r="DQ126" s="1" t="str">
        <f t="shared" si="23"/>
        <v>Y/617/7666 - Neighbourhood Policing</v>
      </c>
      <c r="DR126" s="1" t="str">
        <f t="shared" si="24"/>
        <v>Merit</v>
      </c>
      <c r="DS126" s="1">
        <f t="shared" si="30"/>
        <v>0</v>
      </c>
      <c r="DT126" s="1">
        <f t="shared" si="35"/>
        <v>11.111111111111111</v>
      </c>
      <c r="DU126" s="1">
        <v>0</v>
      </c>
    </row>
    <row r="127" spans="120:125">
      <c r="DP127" s="1" t="s">
        <v>188</v>
      </c>
      <c r="DQ127" s="1" t="str">
        <f t="shared" si="23"/>
        <v>Y/617/7666 - Neighbourhood Policing</v>
      </c>
      <c r="DR127" s="1" t="str">
        <f t="shared" si="24"/>
        <v>Distinction</v>
      </c>
      <c r="DS127" s="1">
        <f t="shared" si="30"/>
        <v>0</v>
      </c>
      <c r="DT127" s="1">
        <f t="shared" si="35"/>
        <v>11.111111111111111</v>
      </c>
      <c r="DU127" s="1">
        <v>0</v>
      </c>
    </row>
    <row r="128" spans="120:125">
      <c r="DP128" s="1" t="s">
        <v>74</v>
      </c>
      <c r="DQ128" s="1" t="str">
        <f t="shared" si="23"/>
        <v>D/617/7667 - Dealing with emergency incidents</v>
      </c>
      <c r="DR128" s="1">
        <f t="shared" si="24"/>
        <v>0</v>
      </c>
      <c r="DS128" s="1">
        <f t="shared" si="30"/>
        <v>0</v>
      </c>
      <c r="DT128" s="1">
        <v>0</v>
      </c>
      <c r="DU128" s="1">
        <v>0</v>
      </c>
    </row>
    <row r="129" spans="120:125">
      <c r="DP129" s="1" t="s">
        <v>97</v>
      </c>
      <c r="DQ129" s="1" t="str">
        <f t="shared" si="23"/>
        <v>D/617/7667 - Dealing with emergency incidents</v>
      </c>
      <c r="DR129" s="1" t="str">
        <f t="shared" si="24"/>
        <v>Not Applicable</v>
      </c>
      <c r="DS129" s="1">
        <f t="shared" si="30"/>
        <v>0</v>
      </c>
      <c r="DT129" s="1">
        <v>0</v>
      </c>
      <c r="DU129" s="1">
        <v>0</v>
      </c>
    </row>
    <row r="130" spans="120:125">
      <c r="DP130" s="1" t="s">
        <v>120</v>
      </c>
      <c r="DQ130" s="1" t="str">
        <f t="shared" si="23"/>
        <v>D/617/7667 - Dealing with emergency incidents</v>
      </c>
      <c r="DR130" s="1" t="str">
        <f t="shared" si="24"/>
        <v>Not Yet Achieved</v>
      </c>
      <c r="DS130" s="1">
        <f t="shared" ref="DS130:DS161" si="36">IF(OR(DR130=0,LEFT(DR130,3)="Not"),0,VLOOKUP(DQ130,RawScores,VLOOKUP(DR130,$DK$4:$DL$6,2,FALSE),FALSE))</f>
        <v>0</v>
      </c>
      <c r="DT130" s="1">
        <v>0</v>
      </c>
      <c r="DU130" s="1">
        <v>1</v>
      </c>
    </row>
    <row r="131" spans="120:125">
      <c r="DP131" s="1" t="s">
        <v>143</v>
      </c>
      <c r="DQ131" s="1" t="str">
        <f t="shared" ref="DQ131:DQ139" si="37">LEFT(DP131,SEARCH("_",DP131)-1)</f>
        <v>D/617/7667 - Dealing with emergency incidents</v>
      </c>
      <c r="DR131" s="1" t="str">
        <f t="shared" ref="DR131:DR139" si="38">IF(LEN(DP131)-LEN(DQ131)=1,0,RIGHT(DP131,LEN(DP131)-LEN(DQ131)-1))</f>
        <v>Pass</v>
      </c>
      <c r="DS131" s="1">
        <f t="shared" si="36"/>
        <v>0</v>
      </c>
      <c r="DT131" s="1">
        <f t="shared" ref="DT131:DT133" si="39">100/9</f>
        <v>11.111111111111111</v>
      </c>
      <c r="DU131" s="1">
        <v>0</v>
      </c>
    </row>
    <row r="132" spans="120:125">
      <c r="DP132" s="1" t="s">
        <v>166</v>
      </c>
      <c r="DQ132" s="1" t="str">
        <f t="shared" si="37"/>
        <v>D/617/7667 - Dealing with emergency incidents</v>
      </c>
      <c r="DR132" s="1" t="str">
        <f t="shared" si="38"/>
        <v>Merit</v>
      </c>
      <c r="DS132" s="1">
        <f t="shared" si="36"/>
        <v>0</v>
      </c>
      <c r="DT132" s="1">
        <f t="shared" si="39"/>
        <v>11.111111111111111</v>
      </c>
      <c r="DU132" s="1">
        <v>0</v>
      </c>
    </row>
    <row r="133" spans="120:125">
      <c r="DP133" s="1" t="s">
        <v>189</v>
      </c>
      <c r="DQ133" s="1" t="str">
        <f t="shared" si="37"/>
        <v>D/617/7667 - Dealing with emergency incidents</v>
      </c>
      <c r="DR133" s="1" t="str">
        <f t="shared" si="38"/>
        <v>Distinction</v>
      </c>
      <c r="DS133" s="1">
        <f t="shared" si="36"/>
        <v>0</v>
      </c>
      <c r="DT133" s="1">
        <f t="shared" si="39"/>
        <v>11.111111111111111</v>
      </c>
      <c r="DU133" s="1">
        <v>0</v>
      </c>
    </row>
    <row r="134" spans="120:125">
      <c r="DP134" s="1" t="s">
        <v>75</v>
      </c>
      <c r="DQ134" s="1" t="str">
        <f t="shared" si="37"/>
        <v>H/617/7668 - Understanding mental health</v>
      </c>
      <c r="DR134" s="1">
        <f t="shared" si="38"/>
        <v>0</v>
      </c>
      <c r="DS134" s="1">
        <f t="shared" si="36"/>
        <v>0</v>
      </c>
      <c r="DT134" s="1">
        <v>0</v>
      </c>
      <c r="DU134" s="1">
        <v>0</v>
      </c>
    </row>
    <row r="135" spans="120:125">
      <c r="DP135" s="1" t="s">
        <v>98</v>
      </c>
      <c r="DQ135" s="1" t="str">
        <f t="shared" si="37"/>
        <v>H/617/7668 - Understanding mental health</v>
      </c>
      <c r="DR135" s="1" t="str">
        <f t="shared" si="38"/>
        <v>Not Applicable</v>
      </c>
      <c r="DS135" s="1">
        <f t="shared" si="36"/>
        <v>0</v>
      </c>
      <c r="DT135" s="1">
        <v>0</v>
      </c>
      <c r="DU135" s="1">
        <v>0</v>
      </c>
    </row>
    <row r="136" spans="120:125">
      <c r="DP136" s="1" t="s">
        <v>121</v>
      </c>
      <c r="DQ136" s="1" t="str">
        <f t="shared" si="37"/>
        <v>H/617/7668 - Understanding mental health</v>
      </c>
      <c r="DR136" s="1" t="str">
        <f t="shared" si="38"/>
        <v>Not Yet Achieved</v>
      </c>
      <c r="DS136" s="1">
        <f t="shared" si="36"/>
        <v>0</v>
      </c>
      <c r="DT136" s="1">
        <v>0</v>
      </c>
      <c r="DU136" s="1">
        <v>1</v>
      </c>
    </row>
    <row r="137" spans="120:125">
      <c r="DP137" s="1" t="s">
        <v>144</v>
      </c>
      <c r="DQ137" s="1" t="str">
        <f t="shared" si="37"/>
        <v>H/617/7668 - Understanding mental health</v>
      </c>
      <c r="DR137" s="1" t="str">
        <f t="shared" si="38"/>
        <v>Pass</v>
      </c>
      <c r="DS137" s="1">
        <f t="shared" si="36"/>
        <v>0</v>
      </c>
      <c r="DT137" s="1">
        <f t="shared" ref="DT137:DT139" si="40">100/9</f>
        <v>11.111111111111111</v>
      </c>
      <c r="DU137" s="1">
        <v>0</v>
      </c>
    </row>
    <row r="138" spans="120:125">
      <c r="DP138" s="1" t="s">
        <v>167</v>
      </c>
      <c r="DQ138" s="1" t="str">
        <f t="shared" si="37"/>
        <v>H/617/7668 - Understanding mental health</v>
      </c>
      <c r="DR138" s="1" t="str">
        <f t="shared" si="38"/>
        <v>Merit</v>
      </c>
      <c r="DS138" s="1">
        <f t="shared" si="36"/>
        <v>0</v>
      </c>
      <c r="DT138" s="1">
        <f t="shared" si="40"/>
        <v>11.111111111111111</v>
      </c>
      <c r="DU138" s="1">
        <v>0</v>
      </c>
    </row>
    <row r="139" spans="120:125">
      <c r="DP139" s="1" t="s">
        <v>190</v>
      </c>
      <c r="DQ139" s="1" t="str">
        <f t="shared" si="37"/>
        <v>H/617/7668 - Understanding mental health</v>
      </c>
      <c r="DR139" s="1" t="str">
        <f t="shared" si="38"/>
        <v>Distinction</v>
      </c>
      <c r="DS139" s="1">
        <f t="shared" si="36"/>
        <v>0</v>
      </c>
      <c r="DT139" s="1">
        <f t="shared" si="40"/>
        <v>11.111111111111111</v>
      </c>
      <c r="DU139" s="1">
        <v>0</v>
      </c>
    </row>
  </sheetData>
  <sheetProtection algorithmName="SHA-512" hashValue="6Qv8RpzacBmRN59Uq23kMJgPPxVgdA1068OdX0sxtukSHT6gOP9+02m3tXrUnLwXwPZrUAhl0mNOWBW7qMGg+g==" saltValue="zD63l6W/6gYZw4C48fvyrA==" spinCount="100000" sheet="1" objects="1" scenarios="1"/>
  <sortState ref="CQ29:CS166">
    <sortCondition ref="CR29:CR166"/>
    <sortCondition ref="CS29:CS166"/>
  </sortState>
  <dataValidations count="2">
    <dataValidation type="list" allowBlank="1" showErrorMessage="1" errorTitle="Error" error="Selection not valid" sqref="F12:F14">
      <formula1>MandatoryGrades</formula1>
    </dataValidation>
    <dataValidation type="list" allowBlank="1" showErrorMessage="1" errorTitle="Error" error="Selection not valid" sqref="F15:F34">
      <formula1>Grades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Qualification Grade</vt:lpstr>
      <vt:lpstr>'Qualification Grade'!Grades</vt:lpstr>
      <vt:lpstr>'Qualification Grade'!GroupsGroup</vt:lpstr>
      <vt:lpstr>'Qualification Grade'!HasMet</vt:lpstr>
      <vt:lpstr>'Qualification Grade'!HurdleGroup</vt:lpstr>
      <vt:lpstr>'Qualification Grade'!InternalAssessment</vt:lpstr>
      <vt:lpstr>'Qualification Grade'!MandatoryGrades</vt:lpstr>
      <vt:lpstr>'Qualification Grade'!MandatoryScoreGroup</vt:lpstr>
      <vt:lpstr>'Qualification Grade'!RawGrade</vt:lpstr>
      <vt:lpstr>'Qualification Grade'!RawMaxGradeCalc</vt:lpstr>
      <vt:lpstr>'Qualification Grade'!RawScores</vt:lpstr>
      <vt:lpstr>'Qualification Grade'!RawUmsPercent</vt:lpstr>
      <vt:lpstr>'Qualification Grade'!Selections</vt:lpstr>
      <vt:lpstr>'Qualification Grade'!TotalGHL</vt:lpstr>
      <vt:lpstr>'Qualification Grade'!UMSGroup</vt:lpstr>
      <vt:lpstr>'Qualification Grade'!UnitSelections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McDermid</dc:creator>
  <cp:lastModifiedBy>Tom McDermid</cp:lastModifiedBy>
  <dcterms:created xsi:type="dcterms:W3CDTF">2019-09-23T08:53:42Z</dcterms:created>
  <dcterms:modified xsi:type="dcterms:W3CDTF">2019-09-23T12:37:44Z</dcterms:modified>
</cp:coreProperties>
</file>